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C:\Users\jjwelsh\Desktop\"/>
    </mc:Choice>
  </mc:AlternateContent>
  <workbookProtection workbookPassword="EED8" lockStructure="1"/>
  <bookViews>
    <workbookView xWindow="5720" yWindow="40" windowWidth="14450" windowHeight="11890" firstSheet="3" activeTab="3"/>
  </bookViews>
  <sheets>
    <sheet name="casual variables" sheetId="11" state="hidden" r:id="rId1"/>
    <sheet name="rates" sheetId="7" state="hidden" r:id="rId2"/>
    <sheet name="variables" sheetId="6" state="hidden" r:id="rId3"/>
    <sheet name="Costing" sheetId="8" r:id="rId4"/>
    <sheet name="Casuals" sheetId="10" r:id="rId5"/>
  </sheets>
  <definedNames>
    <definedName name="AllowNS">Costing!$E$16</definedName>
    <definedName name="AllowS">Costing!$J$16</definedName>
    <definedName name="asf">Costing!$N$30</definedName>
    <definedName name="casual_lookup">'casual variables'!$A$11:$H$108</definedName>
    <definedName name="ceiling">rates!$B$2:$D$90</definedName>
    <definedName name="cl_levy">variables!$V$60</definedName>
    <definedName name="cl_levy2">variables!$W$60</definedName>
    <definedName name="enddate">Costing!$E$11</definedName>
    <definedName name="first_fn">variables!$B$5</definedName>
    <definedName name="fn">variables!$B$61</definedName>
    <definedName name="fraction">Costing!$B$13</definedName>
    <definedName name="p_tax">variables!$B$64</definedName>
    <definedName name="payincrease1">rates!$AJ$4</definedName>
    <definedName name="payincrease2">rates!$AJ$5</definedName>
    <definedName name="payincrease3">rates!$AJ$6</definedName>
    <definedName name="payincrease4">rates!$AJ$7</definedName>
    <definedName name="payincrease5">rates!$AJ$8</definedName>
    <definedName name="payincrease6">rates!$AJ$9</definedName>
    <definedName name="_xlnm.Print_Area" localSheetId="4">Casuals!$A$1:$I$37</definedName>
    <definedName name="_xlnm.Print_Area" localSheetId="3">Costing!$A$1:$N$101</definedName>
    <definedName name="rates_table">rates!$B$3:$AC$91</definedName>
    <definedName name="sal_rates">rates!$E$2:$AG$90</definedName>
    <definedName name="ssau">variables!$B$62</definedName>
    <definedName name="startdate">Costing!$B$11</definedName>
    <definedName name="temp_lookup">'casual variables'!$P:$R</definedName>
    <definedName name="tess">variables!$B$63</definedName>
    <definedName name="tess2">variables!$C$63</definedName>
    <definedName name="third_fn">variables!$E$8</definedName>
    <definedName name="today_rate">variables!$B$59</definedName>
    <definedName name="w_comp">variables!$B$65</definedName>
  </definedNames>
  <calcPr calcId="171027"/>
</workbook>
</file>

<file path=xl/calcChain.xml><?xml version="1.0" encoding="utf-8"?>
<calcChain xmlns="http://schemas.openxmlformats.org/spreadsheetml/2006/main">
  <c r="A87" i="6" l="1"/>
  <c r="A88" i="6" s="1"/>
  <c r="A89" i="6" s="1"/>
  <c r="B86" i="6"/>
  <c r="A78" i="6"/>
  <c r="A79" i="6" s="1"/>
  <c r="B77" i="6"/>
  <c r="N54" i="6"/>
  <c r="M54" i="6"/>
  <c r="K54" i="6"/>
  <c r="E54" i="6"/>
  <c r="C54" i="6"/>
  <c r="A54" i="6"/>
  <c r="N53" i="6"/>
  <c r="M53" i="6"/>
  <c r="K53" i="6"/>
  <c r="E53" i="6"/>
  <c r="C53" i="6"/>
  <c r="A53" i="6"/>
  <c r="N52" i="6"/>
  <c r="M52" i="6"/>
  <c r="K52" i="6"/>
  <c r="E52" i="6"/>
  <c r="C52" i="6"/>
  <c r="A52" i="6"/>
  <c r="N51" i="6"/>
  <c r="M51" i="6"/>
  <c r="K51" i="6"/>
  <c r="E51" i="6"/>
  <c r="C51" i="6"/>
  <c r="A51" i="6"/>
  <c r="N50" i="6"/>
  <c r="M50" i="6"/>
  <c r="K50" i="6"/>
  <c r="E50" i="6"/>
  <c r="C50" i="6"/>
  <c r="A50" i="6"/>
  <c r="N49" i="6"/>
  <c r="M49" i="6"/>
  <c r="K49" i="6"/>
  <c r="E49" i="6"/>
  <c r="C49" i="6"/>
  <c r="A49" i="6"/>
  <c r="AJ7" i="7"/>
  <c r="AJ6" i="7"/>
  <c r="AJ5" i="7"/>
  <c r="AJ4" i="7"/>
  <c r="B79" i="6" l="1"/>
  <c r="A80" i="6"/>
  <c r="B78" i="6"/>
  <c r="B87" i="6"/>
  <c r="A90" i="6"/>
  <c r="B89" i="6"/>
  <c r="B88" i="6"/>
  <c r="B80" i="6" l="1"/>
  <c r="A81" i="6"/>
  <c r="A91" i="6"/>
  <c r="B91" i="6" s="1"/>
  <c r="B90" i="6"/>
  <c r="G23" i="10"/>
  <c r="G21" i="10"/>
  <c r="G19" i="10"/>
  <c r="G17" i="10"/>
  <c r="G15" i="10"/>
  <c r="B81" i="6" l="1"/>
  <c r="A82" i="6"/>
  <c r="B82" i="6" s="1"/>
  <c r="E11" i="10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I23" i="10"/>
  <c r="E23" i="10"/>
  <c r="I21" i="10"/>
  <c r="E21" i="10"/>
  <c r="I19" i="10"/>
  <c r="E19" i="10"/>
  <c r="I17" i="10"/>
  <c r="E17" i="10"/>
  <c r="I15" i="10"/>
  <c r="E15" i="10"/>
  <c r="I2" i="10"/>
  <c r="Z18" i="6"/>
  <c r="Z21" i="6" s="1"/>
  <c r="Z24" i="6" s="1"/>
  <c r="Z27" i="6" s="1"/>
  <c r="Z30" i="6" s="1"/>
  <c r="Z33" i="6" s="1"/>
  <c r="Z36" i="6" s="1"/>
  <c r="Z39" i="6" s="1"/>
  <c r="Z42" i="6" s="1"/>
  <c r="Z45" i="6" s="1"/>
  <c r="Z48" i="6" s="1"/>
  <c r="Z51" i="6" s="1"/>
  <c r="Z54" i="6" s="1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R90" i="7"/>
  <c r="R89" i="7"/>
  <c r="R88" i="7"/>
  <c r="R87" i="7"/>
  <c r="R86" i="7"/>
  <c r="R85" i="7"/>
  <c r="R84" i="7"/>
  <c r="R83" i="7"/>
  <c r="R82" i="7"/>
  <c r="R81" i="7"/>
  <c r="T81" i="7" s="1"/>
  <c r="V81" i="7" s="1"/>
  <c r="R80" i="7"/>
  <c r="R79" i="7"/>
  <c r="R78" i="7"/>
  <c r="R77" i="7"/>
  <c r="R76" i="7"/>
  <c r="R75" i="7"/>
  <c r="R74" i="7"/>
  <c r="R73" i="7"/>
  <c r="R72" i="7"/>
  <c r="R71" i="7"/>
  <c r="R70" i="7"/>
  <c r="R69" i="7"/>
  <c r="T69" i="7" s="1"/>
  <c r="V69" i="7" s="1"/>
  <c r="R68" i="7"/>
  <c r="P68" i="7"/>
  <c r="N68" i="7"/>
  <c r="L68" i="7"/>
  <c r="J68" i="7"/>
  <c r="H68" i="7"/>
  <c r="F68" i="7"/>
  <c r="N48" i="6"/>
  <c r="M48" i="6"/>
  <c r="K48" i="6"/>
  <c r="E48" i="6"/>
  <c r="A48" i="6"/>
  <c r="N47" i="6"/>
  <c r="M47" i="6"/>
  <c r="K47" i="6"/>
  <c r="E47" i="6"/>
  <c r="A47" i="6"/>
  <c r="N46" i="6"/>
  <c r="M46" i="6"/>
  <c r="K46" i="6"/>
  <c r="E46" i="6"/>
  <c r="A46" i="6"/>
  <c r="N45" i="6"/>
  <c r="M45" i="6"/>
  <c r="K45" i="6"/>
  <c r="E45" i="6"/>
  <c r="A45" i="6"/>
  <c r="N44" i="6"/>
  <c r="M44" i="6"/>
  <c r="K44" i="6"/>
  <c r="E44" i="6"/>
  <c r="A44" i="6"/>
  <c r="N43" i="6"/>
  <c r="M43" i="6"/>
  <c r="K43" i="6"/>
  <c r="E43" i="6"/>
  <c r="A43" i="6"/>
  <c r="C17" i="8"/>
  <c r="L14" i="8"/>
  <c r="M33" i="8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13" i="6"/>
  <c r="N42" i="6"/>
  <c r="M42" i="6"/>
  <c r="K42" i="6"/>
  <c r="E42" i="6"/>
  <c r="N41" i="6"/>
  <c r="M41" i="6"/>
  <c r="K41" i="6"/>
  <c r="E41" i="6"/>
  <c r="N40" i="6"/>
  <c r="M40" i="6"/>
  <c r="K40" i="6"/>
  <c r="E40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13" i="6"/>
  <c r="M14" i="6"/>
  <c r="N14" i="6"/>
  <c r="M15" i="6"/>
  <c r="N15" i="6"/>
  <c r="M16" i="6"/>
  <c r="N16" i="6"/>
  <c r="M17" i="6"/>
  <c r="N17" i="6"/>
  <c r="M18" i="6"/>
  <c r="N18" i="6"/>
  <c r="M19" i="6"/>
  <c r="N19" i="6"/>
  <c r="M20" i="6"/>
  <c r="N20" i="6"/>
  <c r="M21" i="6"/>
  <c r="N21" i="6"/>
  <c r="M22" i="6"/>
  <c r="N22" i="6"/>
  <c r="M23" i="6"/>
  <c r="N23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31" i="6"/>
  <c r="N31" i="6"/>
  <c r="M32" i="6"/>
  <c r="N32" i="6"/>
  <c r="M33" i="6"/>
  <c r="N33" i="6"/>
  <c r="M34" i="6"/>
  <c r="N34" i="6"/>
  <c r="M35" i="6"/>
  <c r="N35" i="6"/>
  <c r="M36" i="6"/>
  <c r="N36" i="6"/>
  <c r="M37" i="6"/>
  <c r="N37" i="6"/>
  <c r="M38" i="6"/>
  <c r="N38" i="6"/>
  <c r="M39" i="6"/>
  <c r="N39" i="6"/>
  <c r="M13" i="6"/>
  <c r="N13" i="6"/>
  <c r="B7" i="6"/>
  <c r="B6" i="6"/>
  <c r="F13" i="6" s="1"/>
  <c r="H13" i="6" s="1"/>
  <c r="J13" i="6" s="1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A59" i="6"/>
  <c r="T21" i="7"/>
  <c r="V21" i="7" s="1"/>
  <c r="X21" i="7" s="1"/>
  <c r="Z21" i="7" s="1"/>
  <c r="AA21" i="7" s="1"/>
  <c r="N3" i="7"/>
  <c r="P3" i="7"/>
  <c r="R3" i="7"/>
  <c r="L28" i="7"/>
  <c r="N28" i="7"/>
  <c r="P28" i="7"/>
  <c r="R28" i="7"/>
  <c r="L3" i="7"/>
  <c r="F3" i="7"/>
  <c r="H3" i="7"/>
  <c r="J3" i="7"/>
  <c r="L67" i="7"/>
  <c r="N67" i="7"/>
  <c r="P67" i="7"/>
  <c r="R67" i="7"/>
  <c r="L66" i="7"/>
  <c r="N66" i="7"/>
  <c r="P66" i="7"/>
  <c r="R66" i="7"/>
  <c r="L65" i="7"/>
  <c r="N65" i="7"/>
  <c r="P65" i="7"/>
  <c r="R65" i="7"/>
  <c r="L64" i="7"/>
  <c r="N64" i="7"/>
  <c r="P64" i="7"/>
  <c r="R64" i="7"/>
  <c r="L63" i="7"/>
  <c r="N63" i="7"/>
  <c r="P63" i="7"/>
  <c r="R63" i="7"/>
  <c r="L62" i="7"/>
  <c r="N62" i="7"/>
  <c r="P62" i="7"/>
  <c r="R62" i="7"/>
  <c r="L61" i="7"/>
  <c r="N61" i="7"/>
  <c r="P61" i="7"/>
  <c r="R61" i="7"/>
  <c r="L60" i="7"/>
  <c r="N60" i="7"/>
  <c r="P60" i="7"/>
  <c r="R60" i="7"/>
  <c r="L59" i="7"/>
  <c r="N59" i="7"/>
  <c r="P59" i="7"/>
  <c r="R59" i="7"/>
  <c r="L58" i="7"/>
  <c r="N58" i="7"/>
  <c r="P58" i="7"/>
  <c r="R58" i="7"/>
  <c r="L57" i="7"/>
  <c r="N57" i="7"/>
  <c r="P57" i="7"/>
  <c r="R57" i="7"/>
  <c r="L56" i="7"/>
  <c r="N56" i="7"/>
  <c r="P56" i="7"/>
  <c r="R56" i="7"/>
  <c r="L55" i="7"/>
  <c r="N55" i="7"/>
  <c r="P55" i="7"/>
  <c r="R55" i="7"/>
  <c r="L54" i="7"/>
  <c r="N54" i="7"/>
  <c r="P54" i="7"/>
  <c r="R54" i="7"/>
  <c r="L53" i="7"/>
  <c r="N53" i="7"/>
  <c r="P53" i="7"/>
  <c r="R53" i="7"/>
  <c r="L52" i="7"/>
  <c r="N52" i="7"/>
  <c r="P52" i="7"/>
  <c r="R52" i="7"/>
  <c r="L51" i="7"/>
  <c r="N51" i="7"/>
  <c r="P51" i="7"/>
  <c r="R51" i="7"/>
  <c r="L50" i="7"/>
  <c r="N50" i="7"/>
  <c r="P50" i="7"/>
  <c r="R50" i="7"/>
  <c r="L49" i="7"/>
  <c r="N49" i="7"/>
  <c r="P49" i="7"/>
  <c r="R49" i="7"/>
  <c r="L48" i="7"/>
  <c r="N48" i="7"/>
  <c r="P48" i="7"/>
  <c r="R48" i="7"/>
  <c r="L47" i="7"/>
  <c r="N47" i="7"/>
  <c r="P47" i="7"/>
  <c r="R47" i="7"/>
  <c r="L46" i="7"/>
  <c r="N46" i="7"/>
  <c r="P46" i="7"/>
  <c r="R46" i="7"/>
  <c r="L45" i="7"/>
  <c r="N45" i="7"/>
  <c r="P45" i="7"/>
  <c r="R45" i="7"/>
  <c r="L44" i="7"/>
  <c r="N44" i="7"/>
  <c r="P44" i="7"/>
  <c r="R44" i="7"/>
  <c r="L43" i="7"/>
  <c r="N43" i="7"/>
  <c r="P43" i="7"/>
  <c r="R43" i="7"/>
  <c r="L42" i="7"/>
  <c r="N42" i="7"/>
  <c r="P42" i="7"/>
  <c r="R42" i="7"/>
  <c r="L41" i="7"/>
  <c r="N41" i="7"/>
  <c r="P41" i="7"/>
  <c r="R41" i="7"/>
  <c r="L40" i="7"/>
  <c r="N40" i="7"/>
  <c r="P40" i="7"/>
  <c r="R40" i="7"/>
  <c r="L39" i="7"/>
  <c r="N39" i="7"/>
  <c r="P39" i="7"/>
  <c r="R39" i="7"/>
  <c r="L38" i="7"/>
  <c r="N38" i="7"/>
  <c r="P38" i="7"/>
  <c r="R38" i="7"/>
  <c r="L37" i="7"/>
  <c r="N37" i="7"/>
  <c r="P37" i="7"/>
  <c r="R37" i="7"/>
  <c r="L36" i="7"/>
  <c r="N36" i="7"/>
  <c r="P36" i="7"/>
  <c r="R36" i="7"/>
  <c r="L35" i="7"/>
  <c r="N35" i="7"/>
  <c r="P35" i="7"/>
  <c r="R35" i="7"/>
  <c r="L34" i="7"/>
  <c r="N34" i="7"/>
  <c r="P34" i="7"/>
  <c r="R34" i="7"/>
  <c r="L33" i="7"/>
  <c r="N33" i="7"/>
  <c r="P33" i="7"/>
  <c r="R33" i="7"/>
  <c r="L32" i="7"/>
  <c r="N32" i="7"/>
  <c r="P32" i="7"/>
  <c r="R32" i="7"/>
  <c r="L31" i="7"/>
  <c r="N31" i="7"/>
  <c r="P31" i="7"/>
  <c r="R31" i="7"/>
  <c r="L30" i="7"/>
  <c r="N30" i="7"/>
  <c r="P30" i="7"/>
  <c r="R30" i="7"/>
  <c r="L29" i="7"/>
  <c r="N29" i="7"/>
  <c r="P29" i="7"/>
  <c r="R29" i="7"/>
  <c r="L4" i="7"/>
  <c r="N4" i="7"/>
  <c r="P4" i="7"/>
  <c r="R4" i="7"/>
  <c r="L5" i="7"/>
  <c r="N5" i="7"/>
  <c r="P5" i="7"/>
  <c r="R5" i="7"/>
  <c r="L6" i="7"/>
  <c r="N6" i="7"/>
  <c r="P6" i="7"/>
  <c r="R6" i="7"/>
  <c r="L7" i="7"/>
  <c r="N7" i="7"/>
  <c r="P7" i="7"/>
  <c r="R7" i="7"/>
  <c r="L8" i="7"/>
  <c r="N8" i="7"/>
  <c r="P8" i="7"/>
  <c r="R8" i="7"/>
  <c r="L9" i="7"/>
  <c r="N9" i="7"/>
  <c r="P9" i="7"/>
  <c r="R9" i="7"/>
  <c r="L10" i="7"/>
  <c r="N10" i="7"/>
  <c r="P10" i="7"/>
  <c r="R10" i="7"/>
  <c r="L11" i="7"/>
  <c r="N11" i="7"/>
  <c r="P11" i="7"/>
  <c r="R11" i="7"/>
  <c r="L12" i="7"/>
  <c r="N12" i="7"/>
  <c r="P12" i="7"/>
  <c r="R12" i="7"/>
  <c r="L13" i="7"/>
  <c r="N13" i="7"/>
  <c r="P13" i="7"/>
  <c r="R13" i="7"/>
  <c r="L14" i="7"/>
  <c r="N14" i="7"/>
  <c r="P14" i="7"/>
  <c r="R14" i="7"/>
  <c r="L15" i="7"/>
  <c r="N15" i="7"/>
  <c r="P15" i="7"/>
  <c r="R15" i="7"/>
  <c r="L16" i="7"/>
  <c r="N16" i="7"/>
  <c r="P16" i="7"/>
  <c r="R16" i="7"/>
  <c r="L17" i="7"/>
  <c r="N17" i="7"/>
  <c r="P17" i="7"/>
  <c r="R17" i="7"/>
  <c r="L18" i="7"/>
  <c r="N18" i="7"/>
  <c r="P18" i="7"/>
  <c r="R18" i="7"/>
  <c r="L19" i="7"/>
  <c r="N19" i="7"/>
  <c r="P19" i="7"/>
  <c r="R19" i="7"/>
  <c r="L20" i="7"/>
  <c r="N20" i="7"/>
  <c r="P20" i="7"/>
  <c r="R20" i="7"/>
  <c r="L21" i="7"/>
  <c r="N21" i="7"/>
  <c r="P21" i="7"/>
  <c r="R21" i="7"/>
  <c r="L22" i="7"/>
  <c r="N22" i="7"/>
  <c r="P22" i="7"/>
  <c r="R22" i="7"/>
  <c r="L23" i="7"/>
  <c r="N23" i="7"/>
  <c r="P23" i="7"/>
  <c r="R23" i="7"/>
  <c r="L24" i="7"/>
  <c r="N24" i="7"/>
  <c r="P24" i="7"/>
  <c r="R24" i="7"/>
  <c r="L25" i="7"/>
  <c r="N25" i="7"/>
  <c r="P25" i="7"/>
  <c r="R25" i="7"/>
  <c r="L26" i="7"/>
  <c r="N26" i="7"/>
  <c r="P26" i="7"/>
  <c r="R26" i="7"/>
  <c r="L27" i="7"/>
  <c r="N27" i="7"/>
  <c r="P27" i="7"/>
  <c r="R27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M7" i="8"/>
  <c r="F67" i="7"/>
  <c r="H67" i="7"/>
  <c r="F66" i="7"/>
  <c r="H66" i="7"/>
  <c r="F65" i="7"/>
  <c r="H65" i="7"/>
  <c r="F64" i="7"/>
  <c r="H64" i="7"/>
  <c r="F63" i="7"/>
  <c r="H63" i="7"/>
  <c r="F62" i="7"/>
  <c r="H62" i="7"/>
  <c r="F61" i="7"/>
  <c r="H61" i="7"/>
  <c r="F60" i="7"/>
  <c r="H60" i="7"/>
  <c r="F59" i="7"/>
  <c r="H59" i="7"/>
  <c r="F58" i="7"/>
  <c r="H58" i="7"/>
  <c r="F57" i="7"/>
  <c r="H57" i="7"/>
  <c r="F56" i="7"/>
  <c r="H56" i="7"/>
  <c r="F55" i="7"/>
  <c r="H55" i="7"/>
  <c r="F54" i="7"/>
  <c r="H54" i="7"/>
  <c r="F53" i="7"/>
  <c r="H53" i="7"/>
  <c r="F52" i="7"/>
  <c r="H52" i="7"/>
  <c r="F51" i="7"/>
  <c r="H51" i="7"/>
  <c r="F50" i="7"/>
  <c r="H50" i="7"/>
  <c r="F49" i="7"/>
  <c r="H49" i="7"/>
  <c r="F48" i="7"/>
  <c r="H48" i="7"/>
  <c r="F47" i="7"/>
  <c r="H47" i="7"/>
  <c r="F46" i="7"/>
  <c r="H46" i="7"/>
  <c r="F45" i="7"/>
  <c r="H45" i="7"/>
  <c r="F44" i="7"/>
  <c r="H44" i="7"/>
  <c r="F43" i="7"/>
  <c r="H43" i="7"/>
  <c r="F42" i="7"/>
  <c r="H42" i="7"/>
  <c r="F41" i="7"/>
  <c r="H41" i="7"/>
  <c r="F40" i="7"/>
  <c r="H40" i="7"/>
  <c r="F39" i="7"/>
  <c r="H39" i="7"/>
  <c r="F38" i="7"/>
  <c r="H38" i="7"/>
  <c r="F37" i="7"/>
  <c r="H37" i="7"/>
  <c r="F36" i="7"/>
  <c r="H36" i="7"/>
  <c r="F35" i="7"/>
  <c r="H35" i="7"/>
  <c r="F34" i="7"/>
  <c r="H34" i="7"/>
  <c r="F33" i="7"/>
  <c r="H33" i="7"/>
  <c r="F32" i="7"/>
  <c r="H32" i="7"/>
  <c r="F31" i="7"/>
  <c r="H31" i="7"/>
  <c r="F30" i="7"/>
  <c r="H30" i="7"/>
  <c r="F29" i="7"/>
  <c r="H29" i="7"/>
  <c r="F28" i="7"/>
  <c r="H28" i="7"/>
  <c r="F27" i="7"/>
  <c r="H27" i="7"/>
  <c r="F26" i="7"/>
  <c r="H26" i="7"/>
  <c r="F25" i="7"/>
  <c r="H25" i="7"/>
  <c r="F24" i="7"/>
  <c r="H24" i="7"/>
  <c r="F23" i="7"/>
  <c r="H23" i="7"/>
  <c r="F22" i="7"/>
  <c r="H22" i="7"/>
  <c r="F21" i="7"/>
  <c r="H21" i="7"/>
  <c r="F20" i="7"/>
  <c r="H20" i="7"/>
  <c r="F19" i="7"/>
  <c r="H19" i="7"/>
  <c r="F18" i="7"/>
  <c r="H18" i="7"/>
  <c r="F17" i="7"/>
  <c r="H17" i="7"/>
  <c r="F16" i="7"/>
  <c r="H16" i="7"/>
  <c r="F15" i="7"/>
  <c r="H15" i="7"/>
  <c r="F14" i="7"/>
  <c r="H14" i="7"/>
  <c r="F13" i="7"/>
  <c r="H13" i="7"/>
  <c r="F12" i="7"/>
  <c r="H12" i="7"/>
  <c r="F11" i="7"/>
  <c r="H11" i="7"/>
  <c r="F10" i="7"/>
  <c r="H10" i="7"/>
  <c r="F9" i="7"/>
  <c r="H9" i="7"/>
  <c r="F8" i="7"/>
  <c r="H8" i="7"/>
  <c r="F7" i="7"/>
  <c r="H7" i="7"/>
  <c r="F6" i="7"/>
  <c r="H6" i="7"/>
  <c r="F5" i="7"/>
  <c r="H5" i="7"/>
  <c r="F4" i="7"/>
  <c r="H4" i="7"/>
  <c r="C15" i="6"/>
  <c r="C46" i="6"/>
  <c r="C48" i="6"/>
  <c r="T32" i="7"/>
  <c r="V32" i="7" s="1"/>
  <c r="C25" i="6"/>
  <c r="B13" i="6"/>
  <c r="F14" i="6"/>
  <c r="H14" i="6" s="1"/>
  <c r="J14" i="6" s="1"/>
  <c r="C47" i="6"/>
  <c r="C16" i="6"/>
  <c r="B14" i="6"/>
  <c r="C14" i="6"/>
  <c r="C17" i="6"/>
  <c r="C19" i="6"/>
  <c r="C20" i="6"/>
  <c r="C21" i="6"/>
  <c r="C22" i="6"/>
  <c r="C23" i="6"/>
  <c r="C26" i="6"/>
  <c r="C28" i="6"/>
  <c r="T68" i="7"/>
  <c r="V68" i="7" s="1"/>
  <c r="X68" i="7" s="1"/>
  <c r="Z68" i="7" s="1"/>
  <c r="C44" i="6"/>
  <c r="T40" i="7"/>
  <c r="V40" i="7" s="1"/>
  <c r="T55" i="7"/>
  <c r="V55" i="7" s="1"/>
  <c r="X55" i="7" s="1"/>
  <c r="Z55" i="7" s="1"/>
  <c r="C13" i="6"/>
  <c r="C24" i="6"/>
  <c r="C18" i="6"/>
  <c r="C45" i="6"/>
  <c r="C43" i="6"/>
  <c r="C27" i="6"/>
  <c r="T79" i="7"/>
  <c r="V79" i="7" s="1"/>
  <c r="T44" i="7"/>
  <c r="V44" i="7" s="1"/>
  <c r="X44" i="7" s="1"/>
  <c r="Z44" i="7" s="1"/>
  <c r="B29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B3" i="6"/>
  <c r="AA68" i="7" l="1"/>
  <c r="AB68" i="7" s="1"/>
  <c r="AC68" i="7" s="1"/>
  <c r="AD68" i="7" s="1"/>
  <c r="AA44" i="7"/>
  <c r="AB44" i="7" s="1"/>
  <c r="AC44" i="7" s="1"/>
  <c r="AD44" i="7" s="1"/>
  <c r="AA55" i="7"/>
  <c r="AB55" i="7" s="1"/>
  <c r="AC55" i="7" s="1"/>
  <c r="AD55" i="7" s="1"/>
  <c r="F29" i="6"/>
  <c r="F15" i="6"/>
  <c r="F54" i="6"/>
  <c r="F52" i="6"/>
  <c r="F53" i="6"/>
  <c r="F51" i="6"/>
  <c r="F50" i="6"/>
  <c r="F49" i="6"/>
  <c r="F25" i="6"/>
  <c r="AB21" i="7"/>
  <c r="F22" i="6"/>
  <c r="B22" i="6" s="1"/>
  <c r="D22" i="6" s="1"/>
  <c r="L22" i="6" s="1"/>
  <c r="F23" i="6"/>
  <c r="B23" i="6" s="1"/>
  <c r="D23" i="6" s="1"/>
  <c r="L23" i="6" s="1"/>
  <c r="F20" i="6"/>
  <c r="F19" i="6"/>
  <c r="B19" i="6" s="1"/>
  <c r="D19" i="6" s="1"/>
  <c r="L19" i="6" s="1"/>
  <c r="A99" i="11"/>
  <c r="A100" i="11" s="1"/>
  <c r="A101" i="11" s="1"/>
  <c r="A102" i="11" s="1"/>
  <c r="A103" i="11" s="1"/>
  <c r="A104" i="11" s="1"/>
  <c r="A105" i="11" s="1"/>
  <c r="A106" i="11" s="1"/>
  <c r="B59" i="6"/>
  <c r="N35" i="8" s="1"/>
  <c r="N36" i="8" s="1"/>
  <c r="N38" i="8" s="1"/>
  <c r="X69" i="7"/>
  <c r="Z69" i="7" s="1"/>
  <c r="X81" i="7"/>
  <c r="Z81" i="7" s="1"/>
  <c r="X79" i="7"/>
  <c r="Z79" i="7" s="1"/>
  <c r="X40" i="7"/>
  <c r="Z40" i="7" s="1"/>
  <c r="X32" i="7"/>
  <c r="Z32" i="7" s="1"/>
  <c r="D14" i="6"/>
  <c r="L14" i="6" s="1"/>
  <c r="O14" i="6" s="1"/>
  <c r="W14" i="6" s="1"/>
  <c r="E13" i="10"/>
  <c r="G13" i="10"/>
  <c r="I13" i="10" s="1"/>
  <c r="G11" i="10"/>
  <c r="I11" i="10" s="1"/>
  <c r="F16" i="6"/>
  <c r="B16" i="6" s="1"/>
  <c r="D16" i="6" s="1"/>
  <c r="L16" i="6" s="1"/>
  <c r="F24" i="6"/>
  <c r="F17" i="6"/>
  <c r="B17" i="6" s="1"/>
  <c r="D17" i="6" s="1"/>
  <c r="L17" i="6" s="1"/>
  <c r="F27" i="6"/>
  <c r="B27" i="6" s="1"/>
  <c r="D27" i="6" s="1"/>
  <c r="L27" i="6" s="1"/>
  <c r="F48" i="6"/>
  <c r="I13" i="6"/>
  <c r="D13" i="6"/>
  <c r="L13" i="6" s="1"/>
  <c r="O13" i="6" s="1"/>
  <c r="W13" i="6" s="1"/>
  <c r="F18" i="6"/>
  <c r="F26" i="6"/>
  <c r="F21" i="6"/>
  <c r="B21" i="6" s="1"/>
  <c r="D21" i="6" s="1"/>
  <c r="L21" i="6" s="1"/>
  <c r="T56" i="7"/>
  <c r="V56" i="7" s="1"/>
  <c r="X56" i="7" s="1"/>
  <c r="Z56" i="7" s="1"/>
  <c r="T30" i="7"/>
  <c r="V30" i="7" s="1"/>
  <c r="X30" i="7" s="1"/>
  <c r="Z30" i="7" s="1"/>
  <c r="T3" i="7"/>
  <c r="V3" i="7" s="1"/>
  <c r="X3" i="7" s="1"/>
  <c r="Z3" i="7" s="1"/>
  <c r="T47" i="7"/>
  <c r="V47" i="7" s="1"/>
  <c r="X47" i="7" s="1"/>
  <c r="Z47" i="7" s="1"/>
  <c r="T9" i="7"/>
  <c r="V9" i="7" s="1"/>
  <c r="X9" i="7" s="1"/>
  <c r="Z9" i="7" s="1"/>
  <c r="T26" i="7"/>
  <c r="V26" i="7" s="1"/>
  <c r="X26" i="7" s="1"/>
  <c r="Z26" i="7" s="1"/>
  <c r="F34" i="6"/>
  <c r="B34" i="6" s="1"/>
  <c r="D34" i="6" s="1"/>
  <c r="L34" i="6" s="1"/>
  <c r="F42" i="6"/>
  <c r="T5" i="7"/>
  <c r="V5" i="7" s="1"/>
  <c r="X5" i="7" s="1"/>
  <c r="Z5" i="7" s="1"/>
  <c r="T12" i="7"/>
  <c r="V12" i="7" s="1"/>
  <c r="X12" i="7" s="1"/>
  <c r="Z12" i="7" s="1"/>
  <c r="T45" i="7"/>
  <c r="V45" i="7" s="1"/>
  <c r="X45" i="7" s="1"/>
  <c r="Z45" i="7" s="1"/>
  <c r="T37" i="7"/>
  <c r="V37" i="7" s="1"/>
  <c r="X37" i="7" s="1"/>
  <c r="Z37" i="7" s="1"/>
  <c r="T54" i="7"/>
  <c r="V54" i="7" s="1"/>
  <c r="X54" i="7" s="1"/>
  <c r="Z54" i="7" s="1"/>
  <c r="T33" i="7"/>
  <c r="V33" i="7" s="1"/>
  <c r="X33" i="7" s="1"/>
  <c r="Z33" i="7" s="1"/>
  <c r="T75" i="7"/>
  <c r="V75" i="7" s="1"/>
  <c r="X75" i="7" s="1"/>
  <c r="Z75" i="7" s="1"/>
  <c r="T46" i="7"/>
  <c r="V46" i="7" s="1"/>
  <c r="X46" i="7" s="1"/>
  <c r="Z46" i="7" s="1"/>
  <c r="T41" i="7"/>
  <c r="V41" i="7" s="1"/>
  <c r="X41" i="7" s="1"/>
  <c r="Z41" i="7" s="1"/>
  <c r="T67" i="7"/>
  <c r="V67" i="7" s="1"/>
  <c r="X67" i="7" s="1"/>
  <c r="Z67" i="7" s="1"/>
  <c r="T76" i="7"/>
  <c r="V76" i="7" s="1"/>
  <c r="X76" i="7" s="1"/>
  <c r="Z76" i="7" s="1"/>
  <c r="T70" i="7"/>
  <c r="V70" i="7" s="1"/>
  <c r="X70" i="7" s="1"/>
  <c r="Z70" i="7" s="1"/>
  <c r="T31" i="7"/>
  <c r="V31" i="7" s="1"/>
  <c r="X31" i="7" s="1"/>
  <c r="Z31" i="7" s="1"/>
  <c r="T24" i="7"/>
  <c r="V24" i="7" s="1"/>
  <c r="X24" i="7" s="1"/>
  <c r="Z24" i="7" s="1"/>
  <c r="T19" i="7"/>
  <c r="V19" i="7" s="1"/>
  <c r="X19" i="7" s="1"/>
  <c r="Z19" i="7" s="1"/>
  <c r="T10" i="7"/>
  <c r="V10" i="7" s="1"/>
  <c r="X10" i="7" s="1"/>
  <c r="Z10" i="7" s="1"/>
  <c r="T87" i="7"/>
  <c r="V87" i="7" s="1"/>
  <c r="X87" i="7" s="1"/>
  <c r="Z87" i="7" s="1"/>
  <c r="T43" i="7"/>
  <c r="V43" i="7" s="1"/>
  <c r="X43" i="7" s="1"/>
  <c r="Z43" i="7" s="1"/>
  <c r="T34" i="7"/>
  <c r="V34" i="7" s="1"/>
  <c r="X34" i="7" s="1"/>
  <c r="Z34" i="7" s="1"/>
  <c r="T35" i="7"/>
  <c r="V35" i="7" s="1"/>
  <c r="X35" i="7" s="1"/>
  <c r="Z35" i="7" s="1"/>
  <c r="T60" i="7"/>
  <c r="V60" i="7" s="1"/>
  <c r="X60" i="7" s="1"/>
  <c r="Z60" i="7" s="1"/>
  <c r="T22" i="7"/>
  <c r="V22" i="7" s="1"/>
  <c r="X22" i="7" s="1"/>
  <c r="Z22" i="7" s="1"/>
  <c r="T86" i="7"/>
  <c r="V86" i="7" s="1"/>
  <c r="X86" i="7" s="1"/>
  <c r="Z86" i="7" s="1"/>
  <c r="T39" i="7"/>
  <c r="V39" i="7" s="1"/>
  <c r="X39" i="7" s="1"/>
  <c r="Z39" i="7" s="1"/>
  <c r="T66" i="7"/>
  <c r="V66" i="7" s="1"/>
  <c r="X66" i="7" s="1"/>
  <c r="Z66" i="7" s="1"/>
  <c r="T52" i="7"/>
  <c r="V52" i="7" s="1"/>
  <c r="X52" i="7" s="1"/>
  <c r="Z52" i="7" s="1"/>
  <c r="T36" i="7"/>
  <c r="V36" i="7" s="1"/>
  <c r="X36" i="7" s="1"/>
  <c r="Z36" i="7" s="1"/>
  <c r="T4" i="7"/>
  <c r="V4" i="7" s="1"/>
  <c r="X4" i="7" s="1"/>
  <c r="Z4" i="7" s="1"/>
  <c r="T83" i="7"/>
  <c r="V83" i="7" s="1"/>
  <c r="X83" i="7" s="1"/>
  <c r="Z83" i="7" s="1"/>
  <c r="T15" i="7"/>
  <c r="V15" i="7" s="1"/>
  <c r="X15" i="7" s="1"/>
  <c r="Z15" i="7" s="1"/>
  <c r="T65" i="7"/>
  <c r="V65" i="7" s="1"/>
  <c r="X65" i="7" s="1"/>
  <c r="Z65" i="7" s="1"/>
  <c r="T80" i="7"/>
  <c r="V80" i="7" s="1"/>
  <c r="X80" i="7" s="1"/>
  <c r="Z80" i="7" s="1"/>
  <c r="T18" i="7"/>
  <c r="V18" i="7" s="1"/>
  <c r="X18" i="7" s="1"/>
  <c r="Z18" i="7" s="1"/>
  <c r="T63" i="7"/>
  <c r="V63" i="7" s="1"/>
  <c r="X63" i="7" s="1"/>
  <c r="Z63" i="7" s="1"/>
  <c r="T38" i="7"/>
  <c r="V38" i="7" s="1"/>
  <c r="X38" i="7" s="1"/>
  <c r="Z38" i="7" s="1"/>
  <c r="T61" i="7"/>
  <c r="V61" i="7" s="1"/>
  <c r="X61" i="7" s="1"/>
  <c r="Z61" i="7" s="1"/>
  <c r="T27" i="7"/>
  <c r="V27" i="7" s="1"/>
  <c r="X27" i="7" s="1"/>
  <c r="Z27" i="7" s="1"/>
  <c r="T50" i="7"/>
  <c r="V50" i="7" s="1"/>
  <c r="X50" i="7" s="1"/>
  <c r="Z50" i="7" s="1"/>
  <c r="T28" i="7"/>
  <c r="V28" i="7" s="1"/>
  <c r="X28" i="7" s="1"/>
  <c r="Z28" i="7" s="1"/>
  <c r="T11" i="7"/>
  <c r="V11" i="7" s="1"/>
  <c r="X11" i="7" s="1"/>
  <c r="Z11" i="7" s="1"/>
  <c r="T53" i="7"/>
  <c r="V53" i="7" s="1"/>
  <c r="X53" i="7" s="1"/>
  <c r="Z53" i="7" s="1"/>
  <c r="T74" i="7"/>
  <c r="V74" i="7" s="1"/>
  <c r="X74" i="7" s="1"/>
  <c r="Z74" i="7" s="1"/>
  <c r="T88" i="7"/>
  <c r="V88" i="7" s="1"/>
  <c r="X88" i="7" s="1"/>
  <c r="Z88" i="7" s="1"/>
  <c r="T72" i="7"/>
  <c r="V72" i="7" s="1"/>
  <c r="X72" i="7" s="1"/>
  <c r="Z72" i="7" s="1"/>
  <c r="T7" i="7"/>
  <c r="V7" i="7" s="1"/>
  <c r="X7" i="7" s="1"/>
  <c r="Z7" i="7" s="1"/>
  <c r="T25" i="7"/>
  <c r="V25" i="7" s="1"/>
  <c r="X25" i="7" s="1"/>
  <c r="Z25" i="7" s="1"/>
  <c r="T29" i="7"/>
  <c r="V29" i="7" s="1"/>
  <c r="X29" i="7" s="1"/>
  <c r="Z29" i="7" s="1"/>
  <c r="T14" i="7"/>
  <c r="V14" i="7" s="1"/>
  <c r="X14" i="7" s="1"/>
  <c r="Z14" i="7" s="1"/>
  <c r="T64" i="7"/>
  <c r="V64" i="7" s="1"/>
  <c r="X64" i="7" s="1"/>
  <c r="Z64" i="7" s="1"/>
  <c r="T78" i="7"/>
  <c r="V78" i="7" s="1"/>
  <c r="X78" i="7" s="1"/>
  <c r="Z78" i="7" s="1"/>
  <c r="T16" i="7"/>
  <c r="V16" i="7" s="1"/>
  <c r="X16" i="7" s="1"/>
  <c r="Z16" i="7" s="1"/>
  <c r="T82" i="7"/>
  <c r="V82" i="7" s="1"/>
  <c r="X82" i="7" s="1"/>
  <c r="Z82" i="7" s="1"/>
  <c r="T84" i="7"/>
  <c r="V84" i="7" s="1"/>
  <c r="X84" i="7" s="1"/>
  <c r="Z84" i="7" s="1"/>
  <c r="T59" i="7"/>
  <c r="V59" i="7" s="1"/>
  <c r="X59" i="7" s="1"/>
  <c r="Z59" i="7" s="1"/>
  <c r="T62" i="7"/>
  <c r="V62" i="7" s="1"/>
  <c r="X62" i="7" s="1"/>
  <c r="Z62" i="7" s="1"/>
  <c r="T51" i="7"/>
  <c r="V51" i="7" s="1"/>
  <c r="X51" i="7" s="1"/>
  <c r="Z51" i="7" s="1"/>
  <c r="T42" i="7"/>
  <c r="V42" i="7" s="1"/>
  <c r="X42" i="7" s="1"/>
  <c r="Z42" i="7" s="1"/>
  <c r="T71" i="7"/>
  <c r="V71" i="7" s="1"/>
  <c r="X71" i="7" s="1"/>
  <c r="Z71" i="7" s="1"/>
  <c r="T90" i="7"/>
  <c r="V90" i="7" s="1"/>
  <c r="X90" i="7" s="1"/>
  <c r="Z90" i="7" s="1"/>
  <c r="T13" i="7"/>
  <c r="V13" i="7" s="1"/>
  <c r="X13" i="7" s="1"/>
  <c r="Z13" i="7" s="1"/>
  <c r="T57" i="7"/>
  <c r="V57" i="7" s="1"/>
  <c r="X57" i="7" s="1"/>
  <c r="Z57" i="7" s="1"/>
  <c r="T17" i="7"/>
  <c r="V17" i="7" s="1"/>
  <c r="X17" i="7" s="1"/>
  <c r="Z17" i="7" s="1"/>
  <c r="T6" i="7"/>
  <c r="V6" i="7" s="1"/>
  <c r="X6" i="7" s="1"/>
  <c r="Z6" i="7" s="1"/>
  <c r="T49" i="7"/>
  <c r="V49" i="7" s="1"/>
  <c r="X49" i="7" s="1"/>
  <c r="Z49" i="7" s="1"/>
  <c r="T23" i="7"/>
  <c r="V23" i="7" s="1"/>
  <c r="X23" i="7" s="1"/>
  <c r="Z23" i="7" s="1"/>
  <c r="T58" i="7"/>
  <c r="V58" i="7" s="1"/>
  <c r="X58" i="7" s="1"/>
  <c r="Z58" i="7" s="1"/>
  <c r="T48" i="7"/>
  <c r="V48" i="7" s="1"/>
  <c r="X48" i="7" s="1"/>
  <c r="Z48" i="7" s="1"/>
  <c r="T20" i="7"/>
  <c r="V20" i="7" s="1"/>
  <c r="X20" i="7" s="1"/>
  <c r="Z20" i="7" s="1"/>
  <c r="T8" i="7"/>
  <c r="V8" i="7" s="1"/>
  <c r="X8" i="7" s="1"/>
  <c r="Z8" i="7" s="1"/>
  <c r="F41" i="6"/>
  <c r="F32" i="6"/>
  <c r="F44" i="6"/>
  <c r="F43" i="6"/>
  <c r="F39" i="6"/>
  <c r="F37" i="6"/>
  <c r="B37" i="6" s="1"/>
  <c r="D37" i="6" s="1"/>
  <c r="L37" i="6" s="1"/>
  <c r="F38" i="6"/>
  <c r="F30" i="6"/>
  <c r="F46" i="6"/>
  <c r="F47" i="6"/>
  <c r="F40" i="6"/>
  <c r="F35" i="6"/>
  <c r="F31" i="6"/>
  <c r="B31" i="6" s="1"/>
  <c r="D31" i="6" s="1"/>
  <c r="L31" i="6" s="1"/>
  <c r="F33" i="6"/>
  <c r="F36" i="6"/>
  <c r="B36" i="6" s="1"/>
  <c r="D36" i="6" s="1"/>
  <c r="L36" i="6" s="1"/>
  <c r="F28" i="6"/>
  <c r="T73" i="7"/>
  <c r="V73" i="7" s="1"/>
  <c r="X73" i="7" s="1"/>
  <c r="Z73" i="7" s="1"/>
  <c r="T77" i="7"/>
  <c r="V77" i="7" s="1"/>
  <c r="X77" i="7" s="1"/>
  <c r="Z77" i="7" s="1"/>
  <c r="T85" i="7"/>
  <c r="V85" i="7" s="1"/>
  <c r="X85" i="7" s="1"/>
  <c r="Z85" i="7" s="1"/>
  <c r="T89" i="7"/>
  <c r="V89" i="7" s="1"/>
  <c r="X89" i="7" s="1"/>
  <c r="Z89" i="7" s="1"/>
  <c r="F45" i="6"/>
  <c r="D29" i="6"/>
  <c r="L29" i="6" s="1"/>
  <c r="Q13" i="6"/>
  <c r="P13" i="6"/>
  <c r="P14" i="6"/>
  <c r="Q14" i="6"/>
  <c r="I14" i="6"/>
  <c r="AA8" i="7" l="1"/>
  <c r="AB8" i="7" s="1"/>
  <c r="AC8" i="7" s="1"/>
  <c r="AD8" i="7" s="1"/>
  <c r="AA42" i="7"/>
  <c r="AB42" i="7" s="1"/>
  <c r="AC42" i="7" s="1"/>
  <c r="AD42" i="7" s="1"/>
  <c r="AA27" i="7"/>
  <c r="AB27" i="7" s="1"/>
  <c r="AC27" i="7" s="1"/>
  <c r="AD27" i="7" s="1"/>
  <c r="AA49" i="7"/>
  <c r="AB49" i="7" s="1"/>
  <c r="AC49" i="7" s="1"/>
  <c r="AD49" i="7" s="1"/>
  <c r="AA51" i="7"/>
  <c r="AB51" i="7" s="1"/>
  <c r="AC51" i="7" s="1"/>
  <c r="AD51" i="7" s="1"/>
  <c r="AA14" i="7"/>
  <c r="AB14" i="7" s="1"/>
  <c r="AC14" i="7" s="1"/>
  <c r="AD14" i="7" s="1"/>
  <c r="AA11" i="7"/>
  <c r="AB11" i="7" s="1"/>
  <c r="AC11" i="7" s="1"/>
  <c r="AD11" i="7" s="1"/>
  <c r="AA80" i="7"/>
  <c r="AB80" i="7" s="1"/>
  <c r="AC80" i="7" s="1"/>
  <c r="AD80" i="7" s="1"/>
  <c r="AA39" i="7"/>
  <c r="AB39" i="7" s="1"/>
  <c r="AC39" i="7" s="1"/>
  <c r="AD39" i="7" s="1"/>
  <c r="AA10" i="7"/>
  <c r="AB10" i="7" s="1"/>
  <c r="AC10" i="7" s="1"/>
  <c r="AD10" i="7" s="1"/>
  <c r="AA46" i="7"/>
  <c r="AB46" i="7" s="1"/>
  <c r="AC46" i="7" s="1"/>
  <c r="AD46" i="7" s="1"/>
  <c r="AA47" i="7"/>
  <c r="AB47" i="7" s="1"/>
  <c r="AC47" i="7" s="1"/>
  <c r="AD47" i="7" s="1"/>
  <c r="AA77" i="7"/>
  <c r="AB77" i="7" s="1"/>
  <c r="AC77" i="7" s="1"/>
  <c r="AD77" i="7" s="1"/>
  <c r="AA48" i="7"/>
  <c r="AB48" i="7" s="1"/>
  <c r="AC48" i="7" s="1"/>
  <c r="AD48" i="7" s="1"/>
  <c r="AA6" i="7"/>
  <c r="AB6" i="7" s="1"/>
  <c r="AC6" i="7" s="1"/>
  <c r="AD6" i="7" s="1"/>
  <c r="AA90" i="7"/>
  <c r="AB90" i="7" s="1"/>
  <c r="AC90" i="7" s="1"/>
  <c r="AD90" i="7" s="1"/>
  <c r="AA62" i="7"/>
  <c r="AB62" i="7" s="1"/>
  <c r="AC62" i="7" s="1"/>
  <c r="AD62" i="7" s="1"/>
  <c r="AA16" i="7"/>
  <c r="AB16" i="7" s="1"/>
  <c r="AC16" i="7" s="1"/>
  <c r="AD16" i="7" s="1"/>
  <c r="AA29" i="7"/>
  <c r="AB29" i="7" s="1"/>
  <c r="AC29" i="7" s="1"/>
  <c r="AD29" i="7" s="1"/>
  <c r="AA88" i="7"/>
  <c r="AB88" i="7" s="1"/>
  <c r="AC88" i="7" s="1"/>
  <c r="AD88" i="7" s="1"/>
  <c r="AA28" i="7"/>
  <c r="AB28" i="7" s="1"/>
  <c r="AC28" i="7" s="1"/>
  <c r="AD28" i="7" s="1"/>
  <c r="AA38" i="7"/>
  <c r="AB38" i="7" s="1"/>
  <c r="AC38" i="7" s="1"/>
  <c r="AD38" i="7" s="1"/>
  <c r="AA65" i="7"/>
  <c r="AB65" i="7" s="1"/>
  <c r="AC65" i="7" s="1"/>
  <c r="AD65" i="7" s="1"/>
  <c r="AA36" i="7"/>
  <c r="AB36" i="7" s="1"/>
  <c r="AC36" i="7" s="1"/>
  <c r="AD36" i="7" s="1"/>
  <c r="AA86" i="7"/>
  <c r="AB86" i="7" s="1"/>
  <c r="AC86" i="7" s="1"/>
  <c r="AD86" i="7" s="1"/>
  <c r="AA34" i="7"/>
  <c r="AB34" i="7" s="1"/>
  <c r="AC34" i="7" s="1"/>
  <c r="AD34" i="7" s="1"/>
  <c r="AA19" i="7"/>
  <c r="AB19" i="7" s="1"/>
  <c r="AC19" i="7" s="1"/>
  <c r="AD19" i="7" s="1"/>
  <c r="AA76" i="7"/>
  <c r="AB76" i="7" s="1"/>
  <c r="AC76" i="7" s="1"/>
  <c r="AD76" i="7" s="1"/>
  <c r="AA75" i="7"/>
  <c r="AB75" i="7" s="1"/>
  <c r="AC75" i="7" s="1"/>
  <c r="AD75" i="7" s="1"/>
  <c r="AA45" i="7"/>
  <c r="AB45" i="7" s="1"/>
  <c r="AC45" i="7" s="1"/>
  <c r="AD45" i="7" s="1"/>
  <c r="AA3" i="7"/>
  <c r="AB3" i="7" s="1"/>
  <c r="AC3" i="7" s="1"/>
  <c r="AD3" i="7" s="1"/>
  <c r="AA81" i="7"/>
  <c r="AB81" i="7" s="1"/>
  <c r="AC81" i="7" s="1"/>
  <c r="AD81" i="7" s="1"/>
  <c r="AA23" i="7"/>
  <c r="AB23" i="7" s="1"/>
  <c r="AC23" i="7" s="1"/>
  <c r="AD23" i="7" s="1"/>
  <c r="AA84" i="7"/>
  <c r="AB84" i="7" s="1"/>
  <c r="AC84" i="7" s="1"/>
  <c r="AD84" i="7" s="1"/>
  <c r="AA7" i="7"/>
  <c r="AB7" i="7" s="1"/>
  <c r="AC7" i="7" s="1"/>
  <c r="AD7" i="7" s="1"/>
  <c r="AA18" i="7"/>
  <c r="AB18" i="7" s="1"/>
  <c r="AC18" i="7" s="1"/>
  <c r="AD18" i="7" s="1"/>
  <c r="AA66" i="7"/>
  <c r="AB66" i="7" s="1"/>
  <c r="AC66" i="7" s="1"/>
  <c r="AD66" i="7" s="1"/>
  <c r="AA31" i="7"/>
  <c r="AB31" i="7" s="1"/>
  <c r="AC31" i="7" s="1"/>
  <c r="AD31" i="7" s="1"/>
  <c r="AA85" i="7"/>
  <c r="AB85" i="7" s="1"/>
  <c r="AC85" i="7" s="1"/>
  <c r="AD85" i="7" s="1"/>
  <c r="AA20" i="7"/>
  <c r="AB20" i="7" s="1"/>
  <c r="AC20" i="7" s="1"/>
  <c r="AD20" i="7" s="1"/>
  <c r="AA13" i="7"/>
  <c r="AB13" i="7" s="1"/>
  <c r="AC13" i="7" s="1"/>
  <c r="AD13" i="7" s="1"/>
  <c r="AA82" i="7"/>
  <c r="AB82" i="7" s="1"/>
  <c r="AC82" i="7" s="1"/>
  <c r="AD82" i="7" s="1"/>
  <c r="AA72" i="7"/>
  <c r="AB72" i="7" s="1"/>
  <c r="AA61" i="7"/>
  <c r="AB61" i="7" s="1"/>
  <c r="AC61" i="7" s="1"/>
  <c r="AD61" i="7" s="1"/>
  <c r="AA4" i="7"/>
  <c r="AB4" i="7" s="1"/>
  <c r="AA35" i="7"/>
  <c r="AB35" i="7" s="1"/>
  <c r="AC35" i="7" s="1"/>
  <c r="AD35" i="7" s="1"/>
  <c r="AA70" i="7"/>
  <c r="AB70" i="7" s="1"/>
  <c r="AA37" i="7"/>
  <c r="AB37" i="7" s="1"/>
  <c r="AC37" i="7" s="1"/>
  <c r="AD37" i="7" s="1"/>
  <c r="AA79" i="7"/>
  <c r="AB79" i="7" s="1"/>
  <c r="AC79" i="7" s="1"/>
  <c r="AD79" i="7" s="1"/>
  <c r="AA73" i="7"/>
  <c r="AB73" i="7" s="1"/>
  <c r="AC73" i="7" s="1"/>
  <c r="AD73" i="7" s="1"/>
  <c r="AA58" i="7"/>
  <c r="AB58" i="7" s="1"/>
  <c r="AC58" i="7" s="1"/>
  <c r="AD58" i="7" s="1"/>
  <c r="AA17" i="7"/>
  <c r="AB17" i="7" s="1"/>
  <c r="AC17" i="7" s="1"/>
  <c r="AD17" i="7" s="1"/>
  <c r="AA71" i="7"/>
  <c r="AB71" i="7" s="1"/>
  <c r="AC71" i="7" s="1"/>
  <c r="AD71" i="7" s="1"/>
  <c r="AA59" i="7"/>
  <c r="AB59" i="7" s="1"/>
  <c r="AC59" i="7" s="1"/>
  <c r="AD59" i="7" s="1"/>
  <c r="AA78" i="7"/>
  <c r="AB78" i="7" s="1"/>
  <c r="AC78" i="7" s="1"/>
  <c r="AD78" i="7" s="1"/>
  <c r="AA25" i="7"/>
  <c r="AB25" i="7" s="1"/>
  <c r="AC25" i="7" s="1"/>
  <c r="AD25" i="7" s="1"/>
  <c r="AA74" i="7"/>
  <c r="AB74" i="7" s="1"/>
  <c r="AC74" i="7" s="1"/>
  <c r="AD74" i="7" s="1"/>
  <c r="AA50" i="7"/>
  <c r="AB50" i="7" s="1"/>
  <c r="AC50" i="7" s="1"/>
  <c r="AD50" i="7" s="1"/>
  <c r="AA63" i="7"/>
  <c r="AB63" i="7" s="1"/>
  <c r="AC63" i="7" s="1"/>
  <c r="AD63" i="7" s="1"/>
  <c r="AA15" i="7"/>
  <c r="AB15" i="7" s="1"/>
  <c r="AC15" i="7" s="1"/>
  <c r="AD15" i="7" s="1"/>
  <c r="AA52" i="7"/>
  <c r="AB52" i="7" s="1"/>
  <c r="AC52" i="7" s="1"/>
  <c r="AD52" i="7" s="1"/>
  <c r="AA22" i="7"/>
  <c r="AB22" i="7" s="1"/>
  <c r="AC22" i="7" s="1"/>
  <c r="AD22" i="7" s="1"/>
  <c r="AA43" i="7"/>
  <c r="AB43" i="7" s="1"/>
  <c r="AC43" i="7" s="1"/>
  <c r="AD43" i="7" s="1"/>
  <c r="AA24" i="7"/>
  <c r="AB24" i="7" s="1"/>
  <c r="AC24" i="7" s="1"/>
  <c r="AD24" i="7" s="1"/>
  <c r="AA67" i="7"/>
  <c r="AB67" i="7" s="1"/>
  <c r="AC67" i="7" s="1"/>
  <c r="AD67" i="7" s="1"/>
  <c r="AA33" i="7"/>
  <c r="AB33" i="7" s="1"/>
  <c r="AC33" i="7" s="1"/>
  <c r="AD33" i="7" s="1"/>
  <c r="AA12" i="7"/>
  <c r="AB12" i="7" s="1"/>
  <c r="AC12" i="7" s="1"/>
  <c r="AD12" i="7" s="1"/>
  <c r="AA26" i="7"/>
  <c r="AB26" i="7" s="1"/>
  <c r="AC26" i="7" s="1"/>
  <c r="AD26" i="7" s="1"/>
  <c r="AA30" i="7"/>
  <c r="AB30" i="7" s="1"/>
  <c r="AC30" i="7" s="1"/>
  <c r="AD30" i="7" s="1"/>
  <c r="AA32" i="7"/>
  <c r="AB32" i="7" s="1"/>
  <c r="AA69" i="7"/>
  <c r="AB69" i="7" s="1"/>
  <c r="AC69" i="7" s="1"/>
  <c r="AD69" i="7" s="1"/>
  <c r="AA89" i="7"/>
  <c r="AB89" i="7" s="1"/>
  <c r="AC89" i="7" s="1"/>
  <c r="AD89" i="7" s="1"/>
  <c r="AA57" i="7"/>
  <c r="AB57" i="7" s="1"/>
  <c r="AC57" i="7" s="1"/>
  <c r="AD57" i="7" s="1"/>
  <c r="AA64" i="7"/>
  <c r="AB64" i="7" s="1"/>
  <c r="AC64" i="7" s="1"/>
  <c r="AD64" i="7" s="1"/>
  <c r="AA53" i="7"/>
  <c r="AB53" i="7" s="1"/>
  <c r="AC53" i="7" s="1"/>
  <c r="AD53" i="7" s="1"/>
  <c r="AA83" i="7"/>
  <c r="AB83" i="7" s="1"/>
  <c r="AC83" i="7" s="1"/>
  <c r="AD83" i="7" s="1"/>
  <c r="AA60" i="7"/>
  <c r="AB60" i="7" s="1"/>
  <c r="AC60" i="7" s="1"/>
  <c r="AD60" i="7" s="1"/>
  <c r="AA87" i="7"/>
  <c r="AB87" i="7" s="1"/>
  <c r="AC87" i="7" s="1"/>
  <c r="AD87" i="7" s="1"/>
  <c r="AA41" i="7"/>
  <c r="AB41" i="7" s="1"/>
  <c r="AC41" i="7" s="1"/>
  <c r="AD41" i="7" s="1"/>
  <c r="AA54" i="7"/>
  <c r="AB54" i="7" s="1"/>
  <c r="AC54" i="7" s="1"/>
  <c r="AD54" i="7" s="1"/>
  <c r="AA5" i="7"/>
  <c r="AB5" i="7" s="1"/>
  <c r="AC5" i="7" s="1"/>
  <c r="AD5" i="7" s="1"/>
  <c r="AA9" i="7"/>
  <c r="AB9" i="7" s="1"/>
  <c r="AC9" i="7" s="1"/>
  <c r="AD9" i="7" s="1"/>
  <c r="AA56" i="7"/>
  <c r="AB56" i="7" s="1"/>
  <c r="AC56" i="7" s="1"/>
  <c r="AD56" i="7" s="1"/>
  <c r="AA40" i="7"/>
  <c r="AB40" i="7" s="1"/>
  <c r="AC40" i="7" s="1"/>
  <c r="AD40" i="7" s="1"/>
  <c r="B38" i="6"/>
  <c r="D38" i="6" s="1"/>
  <c r="L38" i="6" s="1"/>
  <c r="H40" i="6"/>
  <c r="B40" i="6"/>
  <c r="D40" i="6" s="1"/>
  <c r="L40" i="6" s="1"/>
  <c r="H44" i="6"/>
  <c r="B44" i="6"/>
  <c r="D44" i="6" s="1"/>
  <c r="L44" i="6" s="1"/>
  <c r="H42" i="6"/>
  <c r="I42" i="6" s="1"/>
  <c r="B42" i="6"/>
  <c r="D42" i="6" s="1"/>
  <c r="L42" i="6" s="1"/>
  <c r="H46" i="6"/>
  <c r="J46" i="6" s="1"/>
  <c r="Q46" i="6" s="1"/>
  <c r="B46" i="6"/>
  <c r="D46" i="6" s="1"/>
  <c r="H41" i="6"/>
  <c r="B41" i="6"/>
  <c r="D41" i="6" s="1"/>
  <c r="L41" i="6" s="1"/>
  <c r="H18" i="6"/>
  <c r="I18" i="6" s="1"/>
  <c r="B18" i="6"/>
  <c r="D18" i="6" s="1"/>
  <c r="L18" i="6" s="1"/>
  <c r="H51" i="6"/>
  <c r="I51" i="6" s="1"/>
  <c r="B51" i="6"/>
  <c r="H15" i="6"/>
  <c r="J15" i="6" s="1"/>
  <c r="Q15" i="6" s="1"/>
  <c r="B15" i="6"/>
  <c r="D15" i="6" s="1"/>
  <c r="L15" i="6" s="1"/>
  <c r="H28" i="6"/>
  <c r="I28" i="6" s="1"/>
  <c r="J28" i="6" s="1"/>
  <c r="Q28" i="6" s="1"/>
  <c r="B28" i="6"/>
  <c r="D28" i="6" s="1"/>
  <c r="L28" i="6" s="1"/>
  <c r="H35" i="6"/>
  <c r="I35" i="6" s="1"/>
  <c r="J35" i="6" s="1"/>
  <c r="B35" i="6"/>
  <c r="D35" i="6" s="1"/>
  <c r="L35" i="6" s="1"/>
  <c r="H30" i="6"/>
  <c r="I30" i="6" s="1"/>
  <c r="J30" i="6" s="1"/>
  <c r="P30" i="6" s="1"/>
  <c r="B30" i="6"/>
  <c r="D30" i="6" s="1"/>
  <c r="L30" i="6" s="1"/>
  <c r="H43" i="6"/>
  <c r="I43" i="6" s="1"/>
  <c r="B43" i="6"/>
  <c r="D43" i="6" s="1"/>
  <c r="L43" i="6" s="1"/>
  <c r="H24" i="6"/>
  <c r="I24" i="6" s="1"/>
  <c r="B24" i="6"/>
  <c r="D24" i="6" s="1"/>
  <c r="L24" i="6" s="1"/>
  <c r="H20" i="6"/>
  <c r="I20" i="6" s="1"/>
  <c r="B20" i="6"/>
  <c r="D20" i="6" s="1"/>
  <c r="L20" i="6" s="1"/>
  <c r="H25" i="6"/>
  <c r="I25" i="6" s="1"/>
  <c r="J25" i="6" s="1"/>
  <c r="Q25" i="6" s="1"/>
  <c r="B25" i="6"/>
  <c r="D25" i="6" s="1"/>
  <c r="L25" i="6" s="1"/>
  <c r="H45" i="6"/>
  <c r="I45" i="6" s="1"/>
  <c r="B45" i="6"/>
  <c r="D45" i="6" s="1"/>
  <c r="L45" i="6" s="1"/>
  <c r="H48" i="6"/>
  <c r="I48" i="6" s="1"/>
  <c r="B48" i="6"/>
  <c r="D48" i="6" s="1"/>
  <c r="H49" i="6"/>
  <c r="J49" i="6" s="1"/>
  <c r="B49" i="6"/>
  <c r="D49" i="6" s="1"/>
  <c r="H33" i="6"/>
  <c r="I33" i="6" s="1"/>
  <c r="B33" i="6"/>
  <c r="D33" i="6" s="1"/>
  <c r="L33" i="6" s="1"/>
  <c r="H47" i="6"/>
  <c r="I47" i="6" s="1"/>
  <c r="B47" i="6"/>
  <c r="D47" i="6" s="1"/>
  <c r="L47" i="6" s="1"/>
  <c r="H32" i="6"/>
  <c r="I32" i="6" s="1"/>
  <c r="J32" i="6" s="1"/>
  <c r="B32" i="6"/>
  <c r="D32" i="6" s="1"/>
  <c r="L32" i="6" s="1"/>
  <c r="H26" i="6"/>
  <c r="I26" i="6" s="1"/>
  <c r="B26" i="6"/>
  <c r="D26" i="6" s="1"/>
  <c r="L26" i="6" s="1"/>
  <c r="H50" i="6"/>
  <c r="I50" i="6" s="1"/>
  <c r="B50" i="6"/>
  <c r="D50" i="6" s="1"/>
  <c r="H53" i="6"/>
  <c r="J53" i="6" s="1"/>
  <c r="H52" i="6"/>
  <c r="H54" i="6"/>
  <c r="I54" i="6" s="1"/>
  <c r="J54" i="6" s="1"/>
  <c r="H22" i="6"/>
  <c r="I15" i="6"/>
  <c r="I52" i="6"/>
  <c r="J52" i="6" s="1"/>
  <c r="H16" i="6"/>
  <c r="I16" i="6" s="1"/>
  <c r="AE44" i="7"/>
  <c r="AF44" i="7" s="1"/>
  <c r="AG44" i="7" s="1"/>
  <c r="AE68" i="7"/>
  <c r="AF68" i="7" s="1"/>
  <c r="AG68" i="7" s="1"/>
  <c r="AE55" i="7"/>
  <c r="AF55" i="7" s="1"/>
  <c r="AG55" i="7" s="1"/>
  <c r="AC72" i="7"/>
  <c r="AD72" i="7" s="1"/>
  <c r="AC4" i="7"/>
  <c r="AD4" i="7" s="1"/>
  <c r="AC70" i="7"/>
  <c r="AD70" i="7" s="1"/>
  <c r="AC32" i="7"/>
  <c r="AD32" i="7" s="1"/>
  <c r="AC21" i="7"/>
  <c r="AD21" i="7" s="1"/>
  <c r="H17" i="6"/>
  <c r="I17" i="6" s="1"/>
  <c r="J17" i="6" s="1"/>
  <c r="H27" i="6"/>
  <c r="H23" i="6"/>
  <c r="I23" i="6" s="1"/>
  <c r="H31" i="6"/>
  <c r="I31" i="6" s="1"/>
  <c r="H21" i="6"/>
  <c r="I21" i="6" s="1"/>
  <c r="H19" i="6"/>
  <c r="I19" i="6" s="1"/>
  <c r="L46" i="6"/>
  <c r="H38" i="6"/>
  <c r="I38" i="6" s="1"/>
  <c r="J38" i="6" s="1"/>
  <c r="H37" i="6"/>
  <c r="I37" i="6" s="1"/>
  <c r="H39" i="6"/>
  <c r="I39" i="6" s="1"/>
  <c r="H36" i="6"/>
  <c r="I36" i="6" s="1"/>
  <c r="H34" i="6"/>
  <c r="I34" i="6" s="1"/>
  <c r="I25" i="10"/>
  <c r="I27" i="10" s="1"/>
  <c r="V13" i="6"/>
  <c r="H29" i="6"/>
  <c r="I29" i="6" s="1"/>
  <c r="J29" i="6" s="1"/>
  <c r="R13" i="6"/>
  <c r="T13" i="6" s="1"/>
  <c r="V14" i="6"/>
  <c r="R14" i="6"/>
  <c r="T14" i="6" s="1"/>
  <c r="U14" i="6" s="1"/>
  <c r="P25" i="6" l="1"/>
  <c r="J42" i="6"/>
  <c r="O42" i="6" s="1"/>
  <c r="W42" i="6" s="1"/>
  <c r="P46" i="6"/>
  <c r="I44" i="6"/>
  <c r="J44" i="6" s="1"/>
  <c r="O32" i="6"/>
  <c r="W32" i="6" s="1"/>
  <c r="I40" i="6"/>
  <c r="J40" i="6" s="1"/>
  <c r="O25" i="6"/>
  <c r="W25" i="6" s="1"/>
  <c r="P28" i="6"/>
  <c r="O30" i="6"/>
  <c r="W30" i="6" s="1"/>
  <c r="J47" i="6"/>
  <c r="Q47" i="6" s="1"/>
  <c r="P15" i="6"/>
  <c r="I49" i="6"/>
  <c r="Q30" i="6"/>
  <c r="J33" i="6"/>
  <c r="P33" i="6" s="1"/>
  <c r="J16" i="6"/>
  <c r="P16" i="6" s="1"/>
  <c r="O28" i="6"/>
  <c r="W28" i="6" s="1"/>
  <c r="J50" i="6"/>
  <c r="P50" i="6" s="1"/>
  <c r="J51" i="6"/>
  <c r="Q51" i="6" s="1"/>
  <c r="B39" i="6"/>
  <c r="D39" i="6" s="1"/>
  <c r="L39" i="6" s="1"/>
  <c r="J26" i="6"/>
  <c r="P26" i="6" s="1"/>
  <c r="J20" i="6"/>
  <c r="Q20" i="6" s="1"/>
  <c r="J18" i="6"/>
  <c r="P18" i="6" s="1"/>
  <c r="I46" i="6"/>
  <c r="J24" i="6"/>
  <c r="P24" i="6" s="1"/>
  <c r="I41" i="6"/>
  <c r="J41" i="6" s="1"/>
  <c r="J48" i="6"/>
  <c r="P48" i="6" s="1"/>
  <c r="J43" i="6"/>
  <c r="P43" i="6" s="1"/>
  <c r="O46" i="6"/>
  <c r="W46" i="6" s="1"/>
  <c r="O15" i="6"/>
  <c r="W15" i="6" s="1"/>
  <c r="J45" i="6"/>
  <c r="O45" i="6" s="1"/>
  <c r="W45" i="6" s="1"/>
  <c r="I53" i="6"/>
  <c r="B52" i="6"/>
  <c r="D52" i="6" s="1"/>
  <c r="B53" i="6" s="1"/>
  <c r="D51" i="6"/>
  <c r="L51" i="6" s="1"/>
  <c r="L48" i="6"/>
  <c r="O48" i="6" s="1"/>
  <c r="W48" i="6" s="1"/>
  <c r="L50" i="6"/>
  <c r="L49" i="6"/>
  <c r="O49" i="6" s="1"/>
  <c r="W49" i="6" s="1"/>
  <c r="J22" i="6"/>
  <c r="I22" i="6"/>
  <c r="P54" i="6"/>
  <c r="Q54" i="6"/>
  <c r="P52" i="6"/>
  <c r="Q52" i="6"/>
  <c r="Q53" i="6"/>
  <c r="P53" i="6"/>
  <c r="Q49" i="6"/>
  <c r="P49" i="6"/>
  <c r="J19" i="6"/>
  <c r="P19" i="6" s="1"/>
  <c r="AE32" i="7"/>
  <c r="AF32" i="7" s="1"/>
  <c r="AG32" i="7" s="1"/>
  <c r="AE37" i="7"/>
  <c r="AF37" i="7" s="1"/>
  <c r="AG37" i="7" s="1"/>
  <c r="AE70" i="7"/>
  <c r="AF70" i="7" s="1"/>
  <c r="AG70" i="7" s="1"/>
  <c r="AE35" i="7"/>
  <c r="AF35" i="7" s="1"/>
  <c r="AG35" i="7" s="1"/>
  <c r="AE61" i="7"/>
  <c r="AF61" i="7" s="1"/>
  <c r="AG61" i="7" s="1"/>
  <c r="AE72" i="7"/>
  <c r="AF72" i="7" s="1"/>
  <c r="AG72" i="7" s="1"/>
  <c r="AE82" i="7"/>
  <c r="AF82" i="7" s="1"/>
  <c r="AG82" i="7" s="1"/>
  <c r="AE13" i="7"/>
  <c r="AF13" i="7" s="1"/>
  <c r="AG13" i="7" s="1"/>
  <c r="AE20" i="7"/>
  <c r="AF20" i="7" s="1"/>
  <c r="AG20" i="7" s="1"/>
  <c r="AE47" i="7"/>
  <c r="AF47" i="7" s="1"/>
  <c r="AG47" i="7" s="1"/>
  <c r="AE41" i="7"/>
  <c r="AF41" i="7" s="1"/>
  <c r="AG41" i="7" s="1"/>
  <c r="AE66" i="7"/>
  <c r="AF66" i="7" s="1"/>
  <c r="AG66" i="7" s="1"/>
  <c r="AE53" i="7"/>
  <c r="AF53" i="7" s="1"/>
  <c r="AG53" i="7" s="1"/>
  <c r="AE42" i="7"/>
  <c r="AF42" i="7" s="1"/>
  <c r="AG42" i="7" s="1"/>
  <c r="AE79" i="7"/>
  <c r="AF79" i="7" s="1"/>
  <c r="AG79" i="7" s="1"/>
  <c r="AE17" i="7"/>
  <c r="AF17" i="7" s="1"/>
  <c r="AG17" i="7" s="1"/>
  <c r="AE69" i="7"/>
  <c r="AF69" i="7" s="1"/>
  <c r="AG69" i="7" s="1"/>
  <c r="AE3" i="7"/>
  <c r="AF3" i="7" s="1"/>
  <c r="AG3" i="7" s="1"/>
  <c r="AE46" i="7"/>
  <c r="AF46" i="7" s="1"/>
  <c r="AG46" i="7" s="1"/>
  <c r="AE10" i="7"/>
  <c r="AF10" i="7" s="1"/>
  <c r="AG10" i="7" s="1"/>
  <c r="AE39" i="7"/>
  <c r="AF39" i="7" s="1"/>
  <c r="AG39" i="7" s="1"/>
  <c r="AE80" i="7"/>
  <c r="AF80" i="7" s="1"/>
  <c r="AG80" i="7" s="1"/>
  <c r="AE11" i="7"/>
  <c r="AF11" i="7" s="1"/>
  <c r="AG11" i="7" s="1"/>
  <c r="AE14" i="7"/>
  <c r="AF14" i="7" s="1"/>
  <c r="AG14" i="7" s="1"/>
  <c r="AE51" i="7"/>
  <c r="AF51" i="7" s="1"/>
  <c r="AG51" i="7" s="1"/>
  <c r="AE49" i="7"/>
  <c r="AF49" i="7" s="1"/>
  <c r="AG49" i="7" s="1"/>
  <c r="AE85" i="7"/>
  <c r="AF85" i="7" s="1"/>
  <c r="AG85" i="7" s="1"/>
  <c r="AE81" i="7"/>
  <c r="AF81" i="7" s="1"/>
  <c r="AG81" i="7" s="1"/>
  <c r="AE9" i="7"/>
  <c r="AF9" i="7" s="1"/>
  <c r="AG9" i="7" s="1"/>
  <c r="AE54" i="7"/>
  <c r="AF54" i="7" s="1"/>
  <c r="AG54" i="7" s="1"/>
  <c r="AE31" i="7"/>
  <c r="AF31" i="7" s="1"/>
  <c r="AG31" i="7" s="1"/>
  <c r="AE60" i="7"/>
  <c r="AF60" i="7" s="1"/>
  <c r="AG60" i="7" s="1"/>
  <c r="AE83" i="7"/>
  <c r="AF83" i="7" s="1"/>
  <c r="AG83" i="7" s="1"/>
  <c r="AE27" i="7"/>
  <c r="AF27" i="7" s="1"/>
  <c r="AG27" i="7" s="1"/>
  <c r="AE7" i="7"/>
  <c r="AF7" i="7" s="1"/>
  <c r="AG7" i="7" s="1"/>
  <c r="AE84" i="7"/>
  <c r="AF84" i="7" s="1"/>
  <c r="AG84" i="7" s="1"/>
  <c r="AE57" i="7"/>
  <c r="AF57" i="7" s="1"/>
  <c r="AG57" i="7" s="1"/>
  <c r="AE8" i="7"/>
  <c r="AF8" i="7" s="1"/>
  <c r="AG8" i="7" s="1"/>
  <c r="AE56" i="7"/>
  <c r="AF56" i="7" s="1"/>
  <c r="AG56" i="7" s="1"/>
  <c r="AE12" i="7"/>
  <c r="AF12" i="7" s="1"/>
  <c r="AG12" i="7" s="1"/>
  <c r="AE67" i="7"/>
  <c r="AF67" i="7" s="1"/>
  <c r="AG67" i="7" s="1"/>
  <c r="AE43" i="7"/>
  <c r="AF43" i="7" s="1"/>
  <c r="AG43" i="7" s="1"/>
  <c r="AE52" i="7"/>
  <c r="AF52" i="7" s="1"/>
  <c r="AG52" i="7" s="1"/>
  <c r="AE63" i="7"/>
  <c r="AF63" i="7" s="1"/>
  <c r="AG63" i="7" s="1"/>
  <c r="AE74" i="7"/>
  <c r="AF74" i="7" s="1"/>
  <c r="AG74" i="7" s="1"/>
  <c r="AE78" i="7"/>
  <c r="AF78" i="7" s="1"/>
  <c r="AG78" i="7" s="1"/>
  <c r="AE71" i="7"/>
  <c r="AF71" i="7" s="1"/>
  <c r="AG71" i="7" s="1"/>
  <c r="AE58" i="7"/>
  <c r="AF58" i="7" s="1"/>
  <c r="AG58" i="7" s="1"/>
  <c r="AE30" i="7"/>
  <c r="AF30" i="7" s="1"/>
  <c r="AG30" i="7" s="1"/>
  <c r="AE75" i="7"/>
  <c r="AF75" i="7" s="1"/>
  <c r="AG75" i="7" s="1"/>
  <c r="AE19" i="7"/>
  <c r="AF19" i="7" s="1"/>
  <c r="AG19" i="7" s="1"/>
  <c r="AE86" i="7"/>
  <c r="AF86" i="7" s="1"/>
  <c r="AG86" i="7" s="1"/>
  <c r="AE65" i="7"/>
  <c r="AF65" i="7" s="1"/>
  <c r="AG65" i="7" s="1"/>
  <c r="AE28" i="7"/>
  <c r="AF28" i="7" s="1"/>
  <c r="AG28" i="7" s="1"/>
  <c r="AE29" i="7"/>
  <c r="AF29" i="7" s="1"/>
  <c r="AG29" i="7" s="1"/>
  <c r="AE62" i="7"/>
  <c r="AF62" i="7" s="1"/>
  <c r="AG62" i="7" s="1"/>
  <c r="AE6" i="7"/>
  <c r="AF6" i="7" s="1"/>
  <c r="AG6" i="7" s="1"/>
  <c r="AE77" i="7"/>
  <c r="AF77" i="7" s="1"/>
  <c r="AG77" i="7" s="1"/>
  <c r="AE21" i="7"/>
  <c r="AF21" i="7" s="1"/>
  <c r="AG21" i="7" s="1"/>
  <c r="AE4" i="7"/>
  <c r="AF4" i="7" s="1"/>
  <c r="AG4" i="7" s="1"/>
  <c r="AE5" i="7"/>
  <c r="AF5" i="7" s="1"/>
  <c r="AG5" i="7" s="1"/>
  <c r="AE87" i="7"/>
  <c r="AF87" i="7" s="1"/>
  <c r="AG87" i="7" s="1"/>
  <c r="AE18" i="7"/>
  <c r="AF18" i="7" s="1"/>
  <c r="AG18" i="7" s="1"/>
  <c r="AE64" i="7"/>
  <c r="AF64" i="7" s="1"/>
  <c r="AG64" i="7" s="1"/>
  <c r="AE23" i="7"/>
  <c r="AF23" i="7" s="1"/>
  <c r="AG23" i="7" s="1"/>
  <c r="AE89" i="7"/>
  <c r="AF89" i="7" s="1"/>
  <c r="AG89" i="7" s="1"/>
  <c r="AE26" i="7"/>
  <c r="AF26" i="7" s="1"/>
  <c r="AG26" i="7" s="1"/>
  <c r="AE33" i="7"/>
  <c r="AF33" i="7" s="1"/>
  <c r="AG33" i="7" s="1"/>
  <c r="AE24" i="7"/>
  <c r="AF24" i="7" s="1"/>
  <c r="AG24" i="7" s="1"/>
  <c r="AE22" i="7"/>
  <c r="AF22" i="7" s="1"/>
  <c r="AG22" i="7" s="1"/>
  <c r="AE15" i="7"/>
  <c r="AF15" i="7" s="1"/>
  <c r="AG15" i="7" s="1"/>
  <c r="AE50" i="7"/>
  <c r="AF50" i="7" s="1"/>
  <c r="AG50" i="7" s="1"/>
  <c r="AE25" i="7"/>
  <c r="AF25" i="7" s="1"/>
  <c r="AG25" i="7" s="1"/>
  <c r="AE59" i="7"/>
  <c r="AF59" i="7" s="1"/>
  <c r="AG59" i="7" s="1"/>
  <c r="AE73" i="7"/>
  <c r="AF73" i="7" s="1"/>
  <c r="AG73" i="7" s="1"/>
  <c r="AE40" i="7"/>
  <c r="AF40" i="7" s="1"/>
  <c r="AG40" i="7" s="1"/>
  <c r="AE45" i="7"/>
  <c r="AF45" i="7" s="1"/>
  <c r="AG45" i="7" s="1"/>
  <c r="AE76" i="7"/>
  <c r="AF76" i="7" s="1"/>
  <c r="AG76" i="7" s="1"/>
  <c r="AE34" i="7"/>
  <c r="AF34" i="7" s="1"/>
  <c r="AG34" i="7" s="1"/>
  <c r="AE36" i="7"/>
  <c r="AF36" i="7" s="1"/>
  <c r="AG36" i="7" s="1"/>
  <c r="AE38" i="7"/>
  <c r="AF38" i="7" s="1"/>
  <c r="AG38" i="7" s="1"/>
  <c r="AE88" i="7"/>
  <c r="AF88" i="7" s="1"/>
  <c r="AG88" i="7" s="1"/>
  <c r="AE16" i="7"/>
  <c r="AF16" i="7" s="1"/>
  <c r="AG16" i="7" s="1"/>
  <c r="AE90" i="7"/>
  <c r="AF90" i="7" s="1"/>
  <c r="AG90" i="7" s="1"/>
  <c r="AE48" i="7"/>
  <c r="AF48" i="7" s="1"/>
  <c r="AG48" i="7" s="1"/>
  <c r="Q17" i="6"/>
  <c r="P17" i="6"/>
  <c r="O17" i="6"/>
  <c r="W17" i="6" s="1"/>
  <c r="I27" i="6"/>
  <c r="J27" i="6" s="1"/>
  <c r="J23" i="6"/>
  <c r="J31" i="6"/>
  <c r="Q31" i="6" s="1"/>
  <c r="J21" i="6"/>
  <c r="Q43" i="6"/>
  <c r="P38" i="6"/>
  <c r="Q38" i="6"/>
  <c r="O38" i="6"/>
  <c r="W38" i="6" s="1"/>
  <c r="J37" i="6"/>
  <c r="O37" i="6" s="1"/>
  <c r="W37" i="6" s="1"/>
  <c r="O43" i="6"/>
  <c r="J39" i="6"/>
  <c r="R25" i="6"/>
  <c r="T25" i="6" s="1"/>
  <c r="U25" i="6" s="1"/>
  <c r="J34" i="6"/>
  <c r="P34" i="6" s="1"/>
  <c r="J36" i="6"/>
  <c r="P32" i="6"/>
  <c r="Q32" i="6"/>
  <c r="I29" i="10"/>
  <c r="I28" i="10"/>
  <c r="Q35" i="6"/>
  <c r="P35" i="6"/>
  <c r="O35" i="6"/>
  <c r="W35" i="6" s="1"/>
  <c r="O29" i="6"/>
  <c r="W29" i="6" s="1"/>
  <c r="P29" i="6"/>
  <c r="Q29" i="6"/>
  <c r="X14" i="6"/>
  <c r="U13" i="6"/>
  <c r="X13" i="6" s="1"/>
  <c r="R43" i="6" l="1"/>
  <c r="T43" i="6" s="1"/>
  <c r="W43" i="6"/>
  <c r="O44" i="6"/>
  <c r="W44" i="6" s="1"/>
  <c r="P44" i="6"/>
  <c r="V44" i="6" s="1"/>
  <c r="Q44" i="6"/>
  <c r="P42" i="6"/>
  <c r="R42" i="6" s="1"/>
  <c r="T42" i="6" s="1"/>
  <c r="Q42" i="6"/>
  <c r="O33" i="6"/>
  <c r="W33" i="6" s="1"/>
  <c r="R32" i="6"/>
  <c r="T32" i="6" s="1"/>
  <c r="P41" i="6"/>
  <c r="Q41" i="6"/>
  <c r="O41" i="6"/>
  <c r="W41" i="6" s="1"/>
  <c r="Q40" i="6"/>
  <c r="O40" i="6"/>
  <c r="W40" i="6" s="1"/>
  <c r="P40" i="6"/>
  <c r="P47" i="6"/>
  <c r="O47" i="6"/>
  <c r="W47" i="6" s="1"/>
  <c r="P51" i="6"/>
  <c r="Q16" i="6"/>
  <c r="O16" i="6"/>
  <c r="V28" i="6"/>
  <c r="V25" i="6"/>
  <c r="X25" i="6" s="1"/>
  <c r="L52" i="6"/>
  <c r="O52" i="6" s="1"/>
  <c r="V46" i="6"/>
  <c r="Q50" i="6"/>
  <c r="O50" i="6"/>
  <c r="V30" i="6"/>
  <c r="R15" i="6"/>
  <c r="T15" i="6" s="1"/>
  <c r="U15" i="6" s="1"/>
  <c r="O20" i="6"/>
  <c r="W20" i="6" s="1"/>
  <c r="R46" i="6"/>
  <c r="T46" i="6" s="1"/>
  <c r="U46" i="6" s="1"/>
  <c r="O26" i="6"/>
  <c r="W26" i="6" s="1"/>
  <c r="V15" i="6"/>
  <c r="R30" i="6"/>
  <c r="T30" i="6" s="1"/>
  <c r="U30" i="6" s="1"/>
  <c r="Q33" i="6"/>
  <c r="V33" i="6" s="1"/>
  <c r="Q26" i="6"/>
  <c r="O51" i="6"/>
  <c r="O24" i="6"/>
  <c r="R28" i="6"/>
  <c r="T28" i="6" s="1"/>
  <c r="U28" i="6" s="1"/>
  <c r="P45" i="6"/>
  <c r="R45" i="6" s="1"/>
  <c r="T45" i="6" s="1"/>
  <c r="B54" i="6"/>
  <c r="D54" i="6" s="1"/>
  <c r="L54" i="6" s="1"/>
  <c r="O54" i="6" s="1"/>
  <c r="W54" i="6" s="1"/>
  <c r="D53" i="6"/>
  <c r="L53" i="6" s="1"/>
  <c r="O53" i="6" s="1"/>
  <c r="Q24" i="6"/>
  <c r="P20" i="6"/>
  <c r="O18" i="6"/>
  <c r="W18" i="6" s="1"/>
  <c r="Q18" i="6"/>
  <c r="Q48" i="6"/>
  <c r="V48" i="6" s="1"/>
  <c r="Q45" i="6"/>
  <c r="Q22" i="6"/>
  <c r="O22" i="6"/>
  <c r="W22" i="6" s="1"/>
  <c r="P22" i="6"/>
  <c r="V49" i="6"/>
  <c r="R49" i="6"/>
  <c r="T49" i="6" s="1"/>
  <c r="U49" i="6" s="1"/>
  <c r="P31" i="6"/>
  <c r="O31" i="6"/>
  <c r="W31" i="6" s="1"/>
  <c r="Q19" i="6"/>
  <c r="O19" i="6"/>
  <c r="V17" i="6"/>
  <c r="R17" i="6"/>
  <c r="T17" i="6" s="1"/>
  <c r="Q27" i="6"/>
  <c r="P27" i="6"/>
  <c r="O27" i="6"/>
  <c r="W27" i="6" s="1"/>
  <c r="Q21" i="6"/>
  <c r="O21" i="6"/>
  <c r="W21" i="6" s="1"/>
  <c r="P21" i="6"/>
  <c r="P23" i="6"/>
  <c r="Q23" i="6"/>
  <c r="O23" i="6"/>
  <c r="W23" i="6" s="1"/>
  <c r="V42" i="6"/>
  <c r="V43" i="6"/>
  <c r="R48" i="6"/>
  <c r="T48" i="6" s="1"/>
  <c r="V38" i="6"/>
  <c r="U43" i="6"/>
  <c r="V32" i="6"/>
  <c r="R38" i="6"/>
  <c r="T38" i="6" s="1"/>
  <c r="U38" i="6" s="1"/>
  <c r="P37" i="6"/>
  <c r="Q37" i="6"/>
  <c r="Q39" i="6"/>
  <c r="P39" i="6"/>
  <c r="O39" i="6"/>
  <c r="W39" i="6" s="1"/>
  <c r="Q34" i="6"/>
  <c r="O34" i="6"/>
  <c r="W34" i="6" s="1"/>
  <c r="Q36" i="6"/>
  <c r="P36" i="6"/>
  <c r="O36" i="6"/>
  <c r="W36" i="6" s="1"/>
  <c r="B4" i="6"/>
  <c r="U32" i="6"/>
  <c r="I31" i="10"/>
  <c r="R33" i="6"/>
  <c r="T33" i="6" s="1"/>
  <c r="V29" i="6"/>
  <c r="R29" i="6"/>
  <c r="T29" i="6" s="1"/>
  <c r="R44" i="6"/>
  <c r="T44" i="6" s="1"/>
  <c r="U44" i="6" s="1"/>
  <c r="R35" i="6"/>
  <c r="T35" i="6" s="1"/>
  <c r="U35" i="6" s="1"/>
  <c r="V35" i="6"/>
  <c r="V52" i="6" l="1"/>
  <c r="W52" i="6"/>
  <c r="R50" i="6"/>
  <c r="T50" i="6" s="1"/>
  <c r="U50" i="6" s="1"/>
  <c r="W50" i="6"/>
  <c r="R53" i="6"/>
  <c r="T53" i="6" s="1"/>
  <c r="U53" i="6" s="1"/>
  <c r="W53" i="6"/>
  <c r="R24" i="6"/>
  <c r="T24" i="6" s="1"/>
  <c r="U24" i="6" s="1"/>
  <c r="W24" i="6"/>
  <c r="R19" i="6"/>
  <c r="T19" i="6" s="1"/>
  <c r="U19" i="6" s="1"/>
  <c r="W19" i="6"/>
  <c r="R51" i="6"/>
  <c r="T51" i="6" s="1"/>
  <c r="U51" i="6" s="1"/>
  <c r="W51" i="6"/>
  <c r="R16" i="6"/>
  <c r="T16" i="6" s="1"/>
  <c r="U16" i="6" s="1"/>
  <c r="W16" i="6"/>
  <c r="U42" i="6"/>
  <c r="X42" i="6" s="1"/>
  <c r="R47" i="6"/>
  <c r="T47" i="6" s="1"/>
  <c r="U47" i="6" s="1"/>
  <c r="X47" i="6" s="1"/>
  <c r="V47" i="6"/>
  <c r="X15" i="6"/>
  <c r="Y15" i="6" s="1"/>
  <c r="V16" i="6"/>
  <c r="R41" i="6"/>
  <c r="T41" i="6" s="1"/>
  <c r="V41" i="6"/>
  <c r="R20" i="6"/>
  <c r="T20" i="6" s="1"/>
  <c r="U20" i="6" s="1"/>
  <c r="V45" i="6"/>
  <c r="R40" i="6"/>
  <c r="T40" i="6" s="1"/>
  <c r="U40" i="6" s="1"/>
  <c r="V40" i="6"/>
  <c r="V53" i="6"/>
  <c r="V20" i="6"/>
  <c r="U45" i="6"/>
  <c r="V50" i="6"/>
  <c r="X46" i="6"/>
  <c r="R52" i="6"/>
  <c r="T52" i="6" s="1"/>
  <c r="U52" i="6" s="1"/>
  <c r="X30" i="6"/>
  <c r="V26" i="6"/>
  <c r="R26" i="6"/>
  <c r="T26" i="6" s="1"/>
  <c r="U26" i="6" s="1"/>
  <c r="V24" i="6"/>
  <c r="V54" i="6"/>
  <c r="R54" i="6"/>
  <c r="T54" i="6" s="1"/>
  <c r="U54" i="6" s="1"/>
  <c r="V51" i="6"/>
  <c r="V18" i="6"/>
  <c r="U33" i="6"/>
  <c r="X33" i="6" s="1"/>
  <c r="X28" i="6"/>
  <c r="U48" i="6"/>
  <c r="X48" i="6" s="1"/>
  <c r="R18" i="6"/>
  <c r="T18" i="6" s="1"/>
  <c r="U18" i="6" s="1"/>
  <c r="R22" i="6"/>
  <c r="T22" i="6" s="1"/>
  <c r="V22" i="6"/>
  <c r="X49" i="6"/>
  <c r="V19" i="6"/>
  <c r="R31" i="6"/>
  <c r="T31" i="6" s="1"/>
  <c r="U31" i="6" s="1"/>
  <c r="V31" i="6"/>
  <c r="V27" i="6"/>
  <c r="R27" i="6"/>
  <c r="T27" i="6" s="1"/>
  <c r="U27" i="6" s="1"/>
  <c r="R23" i="6"/>
  <c r="T23" i="6" s="1"/>
  <c r="U23" i="6" s="1"/>
  <c r="V23" i="6"/>
  <c r="V21" i="6"/>
  <c r="R21" i="6"/>
  <c r="T21" i="6" s="1"/>
  <c r="U21" i="6" s="1"/>
  <c r="X43" i="6"/>
  <c r="Q3" i="6"/>
  <c r="E32" i="8" s="1"/>
  <c r="V34" i="6"/>
  <c r="X38" i="6"/>
  <c r="X32" i="6"/>
  <c r="P3" i="6"/>
  <c r="E31" i="8" s="1"/>
  <c r="V39" i="6"/>
  <c r="R39" i="6"/>
  <c r="T39" i="6" s="1"/>
  <c r="U39" i="6" s="1"/>
  <c r="V37" i="6"/>
  <c r="R37" i="6"/>
  <c r="T37" i="6" s="1"/>
  <c r="U37" i="6" s="1"/>
  <c r="R34" i="6"/>
  <c r="T34" i="6" s="1"/>
  <c r="U34" i="6" s="1"/>
  <c r="V36" i="6"/>
  <c r="R36" i="6"/>
  <c r="T36" i="6" s="1"/>
  <c r="U36" i="6" s="1"/>
  <c r="O3" i="6"/>
  <c r="E30" i="8" s="1"/>
  <c r="U29" i="6"/>
  <c r="X29" i="6" s="1"/>
  <c r="X44" i="6"/>
  <c r="X35" i="6"/>
  <c r="U17" i="6"/>
  <c r="X24" i="6" l="1"/>
  <c r="X20" i="6"/>
  <c r="X50" i="6"/>
  <c r="X45" i="6"/>
  <c r="Y45" i="6" s="1"/>
  <c r="K36" i="8" s="1"/>
  <c r="X53" i="6"/>
  <c r="X16" i="6"/>
  <c r="U41" i="6"/>
  <c r="X41" i="6" s="1"/>
  <c r="X40" i="6"/>
  <c r="X26" i="6"/>
  <c r="Y48" i="6"/>
  <c r="K37" i="8" s="1"/>
  <c r="X52" i="6"/>
  <c r="X54" i="6"/>
  <c r="X51" i="6"/>
  <c r="X18" i="6"/>
  <c r="Y30" i="6"/>
  <c r="K31" i="8" s="1"/>
  <c r="U22" i="6"/>
  <c r="X31" i="6"/>
  <c r="Y33" i="6" s="1"/>
  <c r="K32" i="8" s="1"/>
  <c r="X19" i="6"/>
  <c r="X23" i="6"/>
  <c r="X27" i="6"/>
  <c r="X21" i="6"/>
  <c r="V3" i="6"/>
  <c r="E35" i="8" s="1"/>
  <c r="P8" i="6"/>
  <c r="X37" i="6"/>
  <c r="W3" i="6"/>
  <c r="E36" i="8" s="1"/>
  <c r="P9" i="6"/>
  <c r="X39" i="6"/>
  <c r="X36" i="6"/>
  <c r="X34" i="6"/>
  <c r="T3" i="6"/>
  <c r="E33" i="8" s="1"/>
  <c r="R3" i="6"/>
  <c r="P5" i="6"/>
  <c r="P6" i="6"/>
  <c r="X17" i="6"/>
  <c r="Y51" i="6" l="1"/>
  <c r="K38" i="8" s="1"/>
  <c r="Y42" i="6"/>
  <c r="K35" i="8" s="1"/>
  <c r="Y27" i="6"/>
  <c r="K30" i="8" s="1"/>
  <c r="U3" i="6"/>
  <c r="E34" i="8" s="1"/>
  <c r="E38" i="8" s="1"/>
  <c r="Y54" i="6"/>
  <c r="K39" i="8" s="1"/>
  <c r="P7" i="6"/>
  <c r="X22" i="6"/>
  <c r="Y24" i="6" s="1"/>
  <c r="Y21" i="6"/>
  <c r="Y39" i="6"/>
  <c r="K34" i="8" s="1"/>
  <c r="Y36" i="6"/>
  <c r="K33" i="8" s="1"/>
  <c r="Y18" i="6"/>
  <c r="X3" i="6" l="1"/>
</calcChain>
</file>

<file path=xl/comments1.xml><?xml version="1.0" encoding="utf-8"?>
<comments xmlns="http://schemas.openxmlformats.org/spreadsheetml/2006/main">
  <authors>
    <author>smace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smace:</t>
        </r>
        <r>
          <rPr>
            <sz val="8"/>
            <color indexed="81"/>
            <rFont val="Tahoma"/>
            <family val="2"/>
          </rPr>
          <t xml:space="preserve">
This column brings back number relating to the classification selected in the lookup which is linked back to salary rates table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smace:</t>
        </r>
        <r>
          <rPr>
            <sz val="8"/>
            <color indexed="81"/>
            <rFont val="Tahoma"/>
            <family val="2"/>
          </rPr>
          <t xml:space="preserve">
This column is used where the user selects include increment? If the Calculate? Column is 1 (Yes) and the month of the Start Date is March then 1 will be shown. This has the effect of increasing the selected Classification rate by one level.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smace:</t>
        </r>
        <r>
          <rPr>
            <sz val="8"/>
            <color indexed="81"/>
            <rFont val="Tahoma"/>
            <family val="2"/>
          </rPr>
          <t xml:space="preserve">
This column is a calculation of the columns to the left and is the one which is used in the lookup to bring back the relevant Classification rate.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smace:</t>
        </r>
        <r>
          <rPr>
            <sz val="9"/>
            <color indexed="81"/>
            <rFont val="Tahoma"/>
            <family val="2"/>
          </rPr>
          <t xml:space="preserve">
Do we need detailed calculation re 01-JUL-2014 FN and 9.5%
</t>
        </r>
      </text>
    </comment>
  </commentList>
</comments>
</file>

<file path=xl/sharedStrings.xml><?xml version="1.0" encoding="utf-8"?>
<sst xmlns="http://schemas.openxmlformats.org/spreadsheetml/2006/main" count="831" uniqueCount="476">
  <si>
    <t>p.a. Salary</t>
  </si>
  <si>
    <t>Fortnight Fraction (Total)</t>
  </si>
  <si>
    <t>HEO Level 10 Step 01</t>
  </si>
  <si>
    <t>HEO Level 09 Step 05</t>
  </si>
  <si>
    <t>HEO Level 09 Step 04</t>
  </si>
  <si>
    <t>HEO Level 09 Step 03</t>
  </si>
  <si>
    <t>HEO Level 09 Step 02</t>
  </si>
  <si>
    <t>HEO Level 09 Step 01</t>
  </si>
  <si>
    <t>W_Comp</t>
  </si>
  <si>
    <t>FN</t>
  </si>
  <si>
    <t>HEO Level 08 Step 06</t>
  </si>
  <si>
    <t>HEO Level 08 Step 05</t>
  </si>
  <si>
    <t>HEO Level 08 Step 04</t>
  </si>
  <si>
    <t>HEO Level 08 Step 03</t>
  </si>
  <si>
    <t>HEO Level 08 Step 02</t>
  </si>
  <si>
    <t>HEO Level 08 Step 01</t>
  </si>
  <si>
    <t>HEO Level 07 Step 05</t>
  </si>
  <si>
    <t>HEO Level 07 Step 04</t>
  </si>
  <si>
    <t>HEO Level 07 Step 03</t>
  </si>
  <si>
    <t>HEO Level 07 Step 02</t>
  </si>
  <si>
    <t>HEO Level 07 Step 01</t>
  </si>
  <si>
    <t>HEO Level 06 Step 05</t>
  </si>
  <si>
    <t>HEO Level 06 Step 04</t>
  </si>
  <si>
    <t>HEO Level 06 Step 03</t>
  </si>
  <si>
    <t>HEO Level 06 Step 02</t>
  </si>
  <si>
    <t>HEO Level 06 Step 01</t>
  </si>
  <si>
    <t>HEO Level 05 Step 05</t>
  </si>
  <si>
    <t>HEO Level 05 Step 04</t>
  </si>
  <si>
    <t>HEO Level 05 Step 03</t>
  </si>
  <si>
    <t>HEO Level 05 Step 02</t>
  </si>
  <si>
    <t>HEO Level 05 Step 01</t>
  </si>
  <si>
    <t>HEO Level 04 Step 04</t>
  </si>
  <si>
    <t>HEO Level 04 Step 03</t>
  </si>
  <si>
    <t>HEO Level 04 Step 02</t>
  </si>
  <si>
    <t>HEO Level 04 Step 01</t>
  </si>
  <si>
    <t>HEO Level 03 Step 05</t>
  </si>
  <si>
    <t>HEO Level 03 Step 04</t>
  </si>
  <si>
    <t>HEO Level 03 Step 03</t>
  </si>
  <si>
    <t>HEO Level 03 Step 02</t>
  </si>
  <si>
    <t>HEO Level 03 Step 01</t>
  </si>
  <si>
    <t>HEO Level 02 Step 02</t>
  </si>
  <si>
    <t>HEO Level 02 Step 01</t>
  </si>
  <si>
    <t>HEO Level 01 Step 03</t>
  </si>
  <si>
    <t>HEO Level 01 Step 02</t>
  </si>
  <si>
    <t>HEO Level 01 Step 01</t>
  </si>
  <si>
    <t>Academic Level E Step 01</t>
  </si>
  <si>
    <t>Academic Level D Step 04</t>
  </si>
  <si>
    <t>Academic Level D Step 03</t>
  </si>
  <si>
    <t>Academic Level D Step 02</t>
  </si>
  <si>
    <t>Academic Level D Step 01</t>
  </si>
  <si>
    <t>Academic Level C Step 06</t>
  </si>
  <si>
    <t>Academic Level C Step 05</t>
  </si>
  <si>
    <t>Academic Level C Step 04</t>
  </si>
  <si>
    <t>Academic Level C Step 03</t>
  </si>
  <si>
    <t>Academic Level C Step 02</t>
  </si>
  <si>
    <t>Academic Level C Step 01</t>
  </si>
  <si>
    <t>Academic Level B Step 06</t>
  </si>
  <si>
    <t>Academic Level B Step 05</t>
  </si>
  <si>
    <t>Academic Level B Step 04</t>
  </si>
  <si>
    <t>Academic Level B Step 03</t>
  </si>
  <si>
    <t>Academic Level B Step 02</t>
  </si>
  <si>
    <t>Academic Level B Step 01</t>
  </si>
  <si>
    <t>Academic Level A Step 08</t>
  </si>
  <si>
    <t>Academic Level A Step 07</t>
  </si>
  <si>
    <t>Academic Level A Step 06</t>
  </si>
  <si>
    <t>Academic Level A Step 05</t>
  </si>
  <si>
    <t>Academic Level A Step 04</t>
  </si>
  <si>
    <t>Academic Level A Step 03</t>
  </si>
  <si>
    <t>Academic Level A Step 02</t>
  </si>
  <si>
    <t>Academic Level A Step 01</t>
  </si>
  <si>
    <t>LSL Levy</t>
  </si>
  <si>
    <t>Portion check</t>
  </si>
  <si>
    <t>Salary Costing Variables</t>
  </si>
  <si>
    <t xml:space="preserve">Start Date for Costing </t>
  </si>
  <si>
    <t xml:space="preserve">End Date for Costing </t>
  </si>
  <si>
    <t xml:space="preserve">Fraction of Appointment </t>
  </si>
  <si>
    <t>Select Classification/Step</t>
  </si>
  <si>
    <t>Salary Costing Results</t>
  </si>
  <si>
    <t xml:space="preserve">Superannuation </t>
  </si>
  <si>
    <t xml:space="preserve">Salary </t>
  </si>
  <si>
    <t xml:space="preserve">Payroll Tax </t>
  </si>
  <si>
    <t xml:space="preserve">Workers Compensation </t>
  </si>
  <si>
    <t xml:space="preserve">Central Leave Levy </t>
  </si>
  <si>
    <t xml:space="preserve">Total Estimated Cost </t>
  </si>
  <si>
    <t>APP</t>
  </si>
  <si>
    <t>SSAU</t>
  </si>
  <si>
    <t>P_Tax</t>
  </si>
  <si>
    <t xml:space="preserve"> Is the costing for a continuing employee/or for a contract for a period of 2 years or more/or eligible for employer superannuation contributions of 17%?</t>
  </si>
  <si>
    <t>Based on the above variables and the awarded payrises awarded for the period of the salary costing the estimated salary cost is:</t>
  </si>
  <si>
    <t>Salary On-costs:</t>
  </si>
  <si>
    <t>2015 Mid-year Increase</t>
  </si>
  <si>
    <t>Select Classification and Step</t>
  </si>
  <si>
    <t xml:space="preserve"> Is the appointment funded from a project in the Research &amp; Trusts Ledger?</t>
  </si>
  <si>
    <t>Is the employee in receipt of an Allowance?</t>
  </si>
  <si>
    <t>Non-Superannuable Allowance (pa)</t>
  </si>
  <si>
    <t>Superannuable Allowance (pa)</t>
  </si>
  <si>
    <t>AllowNS</t>
  </si>
  <si>
    <t>AllowS</t>
  </si>
  <si>
    <t>Allowances - Non-Superannuable</t>
  </si>
  <si>
    <t>Allowances - Superannuable</t>
  </si>
  <si>
    <t>Include Increment?</t>
  </si>
  <si>
    <t>Average Service Fraction</t>
  </si>
  <si>
    <t>Number of weeks Severance Payable</t>
  </si>
  <si>
    <t>Severance Pay Cost Calculator</t>
  </si>
  <si>
    <t>Severance Payment</t>
  </si>
  <si>
    <t>Today</t>
  </si>
  <si>
    <t>Pay Rate Column for Severance</t>
  </si>
  <si>
    <t>2016 Mid-year Increase</t>
  </si>
  <si>
    <t>2017 Mid-year Increase</t>
  </si>
  <si>
    <t>2018 Mid-year Increase</t>
  </si>
  <si>
    <t>Start Date</t>
  </si>
  <si>
    <t>End Date</t>
  </si>
  <si>
    <t>Salary</t>
  </si>
  <si>
    <t>Totals</t>
  </si>
  <si>
    <t>Superannuable Salary</t>
  </si>
  <si>
    <t>Payroll Tax</t>
  </si>
  <si>
    <t>Workers Compensation</t>
  </si>
  <si>
    <t>Central Leave Levy</t>
  </si>
  <si>
    <t>Superannuation</t>
  </si>
  <si>
    <t>Fraction</t>
  </si>
  <si>
    <t>N</t>
  </si>
  <si>
    <t>Y</t>
  </si>
  <si>
    <t>Increment Y/N?</t>
  </si>
  <si>
    <t>Note:</t>
  </si>
  <si>
    <t xml:space="preserve">  The calculation can also include an increment (awarded from 01-Mar-20xx) to the next step within a classification if this is selected.</t>
  </si>
  <si>
    <t>Detailed Calculations</t>
  </si>
  <si>
    <t>Selection</t>
  </si>
  <si>
    <t>Increment</t>
  </si>
  <si>
    <t>Value</t>
  </si>
  <si>
    <t>Ceiling</t>
  </si>
  <si>
    <t>Calculate?</t>
  </si>
  <si>
    <t>Start</t>
  </si>
  <si>
    <t>End</t>
  </si>
  <si>
    <t>Super</t>
  </si>
  <si>
    <t>SGC Rate</t>
  </si>
  <si>
    <t>SGC Rates</t>
  </si>
  <si>
    <t>Manual Pay increases</t>
  </si>
  <si>
    <t xml:space="preserve">Total Estimated Budget Centre Cost </t>
  </si>
  <si>
    <t>The above estimate is based on the current salary rates current at the date of this calculation.</t>
  </si>
  <si>
    <t xml:space="preserve">  Calculations can now be performed across calendar years or even for multiple years.</t>
  </si>
  <si>
    <t>ELC Director of Studies Step 06</t>
  </si>
  <si>
    <t>ELC Director of Studies Step 05</t>
  </si>
  <si>
    <t>ELC Director of Studies Step 04</t>
  </si>
  <si>
    <t>ELC Director of Studies Step 03</t>
  </si>
  <si>
    <t>ELC Director of Studies Step 02</t>
  </si>
  <si>
    <t>ELC Director of Studies Step 01</t>
  </si>
  <si>
    <t>ELC Manager Step 06</t>
  </si>
  <si>
    <t>ELC Manager Step 05</t>
  </si>
  <si>
    <t>ELC Manager Step 04</t>
  </si>
  <si>
    <t>ELC Manager Step 03</t>
  </si>
  <si>
    <t>ELC Manager Step 02</t>
  </si>
  <si>
    <t>ELC Manager Step 01</t>
  </si>
  <si>
    <t>English Language Teachers Step 10</t>
  </si>
  <si>
    <t>English Language Teachers Step 09</t>
  </si>
  <si>
    <t>English Language Teachers Step 08</t>
  </si>
  <si>
    <t>English Language Teachers Step 07</t>
  </si>
  <si>
    <t>English Language Teachers Step 06</t>
  </si>
  <si>
    <t>English Language Teachers Step 05</t>
  </si>
  <si>
    <t>English Language Teachers Step 04</t>
  </si>
  <si>
    <t>English Language Teachers Step 03</t>
  </si>
  <si>
    <t>English Language Teachers Step 02</t>
  </si>
  <si>
    <t>English Language Teachers Step 01</t>
  </si>
  <si>
    <t>NB: Some functions in this Excel worksheet may require the Analysis ToolPack to be installed as an Add-in to Microsoft Excel.</t>
  </si>
  <si>
    <t>PA non-sup allow</t>
  </si>
  <si>
    <t>PA sup allow</t>
  </si>
  <si>
    <t>PA salary</t>
  </si>
  <si>
    <t>Total</t>
  </si>
  <si>
    <t>Year</t>
  </si>
  <si>
    <t>Total Cost</t>
  </si>
  <si>
    <t>Multi-year break-up</t>
  </si>
  <si>
    <t>Not first year</t>
  </si>
  <si>
    <t>Increment 1st year?</t>
  </si>
  <si>
    <t>Increments</t>
  </si>
  <si>
    <t>Salary increments are normally only awarded where the employee has been in the role for at least 6 months. By setting the Increment 1st Year to no the first increments will not be calculated at the first 1st March date that is reached.</t>
  </si>
  <si>
    <t>Salary increments can be included in all budget calculations. Salary increments are where the employee moves between the steps within their classification (eg: Academic Level B Step 01 moving to Step 02).</t>
  </si>
  <si>
    <t>casual sheet variables</t>
  </si>
  <si>
    <t>Rates</t>
  </si>
  <si>
    <t>Paycode</t>
  </si>
  <si>
    <t>$</t>
  </si>
  <si>
    <t>CAL4</t>
  </si>
  <si>
    <t>CAL3</t>
  </si>
  <si>
    <t>CAL2</t>
  </si>
  <si>
    <t>CAL1</t>
  </si>
  <si>
    <t>CAT4</t>
  </si>
  <si>
    <t>CAT3</t>
  </si>
  <si>
    <t>CAT2</t>
  </si>
  <si>
    <t>CAT1</t>
  </si>
  <si>
    <t>CAM3</t>
  </si>
  <si>
    <t>CAM2</t>
  </si>
  <si>
    <t>CAM1</t>
  </si>
  <si>
    <t>CMU2</t>
  </si>
  <si>
    <t>CMU1</t>
  </si>
  <si>
    <t>CAN4</t>
  </si>
  <si>
    <t>CAN3</t>
  </si>
  <si>
    <t>CAN2</t>
  </si>
  <si>
    <t>CAN1</t>
  </si>
  <si>
    <t>CAO2</t>
  </si>
  <si>
    <t>CAO1</t>
  </si>
  <si>
    <t>CRA3</t>
  </si>
  <si>
    <t>CRA2</t>
  </si>
  <si>
    <t>CRA1</t>
  </si>
  <si>
    <t>CRA3P</t>
  </si>
  <si>
    <t>CRA2P</t>
  </si>
  <si>
    <t>CRA1P</t>
  </si>
  <si>
    <t>CRA3H</t>
  </si>
  <si>
    <t>CRA2H</t>
  </si>
  <si>
    <t>CRA1H</t>
  </si>
  <si>
    <t>CG10</t>
  </si>
  <si>
    <t>CG09</t>
  </si>
  <si>
    <t>CG08</t>
  </si>
  <si>
    <t>CG07</t>
  </si>
  <si>
    <t>CG06</t>
  </si>
  <si>
    <t>CG054</t>
  </si>
  <si>
    <t>CG05</t>
  </si>
  <si>
    <t>CG04</t>
  </si>
  <si>
    <t>CG03</t>
  </si>
  <si>
    <t>CG02</t>
  </si>
  <si>
    <t>CG01</t>
  </si>
  <si>
    <t>CG01L</t>
  </si>
  <si>
    <t>CJG01</t>
  </si>
  <si>
    <t>CJG02</t>
  </si>
  <si>
    <t>CJG03</t>
  </si>
  <si>
    <t>CJG04</t>
  </si>
  <si>
    <t>CG06P</t>
  </si>
  <si>
    <t>CG54P</t>
  </si>
  <si>
    <t>CG05P</t>
  </si>
  <si>
    <t>CG04P</t>
  </si>
  <si>
    <t>CG03P</t>
  </si>
  <si>
    <t>CG02P</t>
  </si>
  <si>
    <t>CG01P</t>
  </si>
  <si>
    <t>CG1LP</t>
  </si>
  <si>
    <t>CJG1P</t>
  </si>
  <si>
    <t>CJG2P</t>
  </si>
  <si>
    <t>CJG3P</t>
  </si>
  <si>
    <t>CJG4P</t>
  </si>
  <si>
    <t>CG06H</t>
  </si>
  <si>
    <t>CG54H</t>
  </si>
  <si>
    <t>CG05H</t>
  </si>
  <si>
    <t>CG04H</t>
  </si>
  <si>
    <t>CG03H</t>
  </si>
  <si>
    <t>CG02H</t>
  </si>
  <si>
    <t>CG01H</t>
  </si>
  <si>
    <t>CG1LH</t>
  </si>
  <si>
    <t>CJG1H</t>
  </si>
  <si>
    <t>CJG2H</t>
  </si>
  <si>
    <t>CJG3H</t>
  </si>
  <si>
    <t>CJG4H</t>
  </si>
  <si>
    <t>CHMA5</t>
  </si>
  <si>
    <t>CHMA4</t>
  </si>
  <si>
    <t>CHMA3</t>
  </si>
  <si>
    <t>CHMA2</t>
  </si>
  <si>
    <t>CHMA1</t>
  </si>
  <si>
    <t>CTE02</t>
  </si>
  <si>
    <t>CTE01</t>
  </si>
  <si>
    <t>CTUT2</t>
  </si>
  <si>
    <t>CTUT1</t>
  </si>
  <si>
    <t>RGRP</t>
  </si>
  <si>
    <t>RMENT</t>
  </si>
  <si>
    <t>RTUTG</t>
  </si>
  <si>
    <t>RTUTU</t>
  </si>
  <si>
    <t>CMPE</t>
  </si>
  <si>
    <t>CMOES</t>
  </si>
  <si>
    <t>CMSS</t>
  </si>
  <si>
    <t>Lecturing - Specialised Lecture per delivery hour</t>
  </si>
  <si>
    <t>Lecturing - Developed Lecture per delivery hour</t>
  </si>
  <si>
    <t>Lecturing - Basic Lecture per delivery hour</t>
  </si>
  <si>
    <t>Lecturing - Repeat Lecture per delivery hour</t>
  </si>
  <si>
    <t>Tutoring - Level 4 - /delivery hour</t>
  </si>
  <si>
    <t>Tutoring - Level 3 - /delivery hour</t>
  </si>
  <si>
    <t>Tutoring - Level 2 - /delivery hour  - Repeat Tutorials Tutor Level 4</t>
  </si>
  <si>
    <t>Tutoring - Level 1 - /delivery hour  - Repeat Tutorials Tutor Level 3</t>
  </si>
  <si>
    <t>Marking - Marking as a supervising examiner per hour</t>
  </si>
  <si>
    <t>Marking - Standard marking - Level 2 per hour</t>
  </si>
  <si>
    <t>Marking - Standard marking - Level 1 per hour</t>
  </si>
  <si>
    <t>Music Accompanying - Level 2 - /delivery hour</t>
  </si>
  <si>
    <t>Music Accompanying - Level 1 - /delivery hour</t>
  </si>
  <si>
    <t>Clinical Nurse Education - Level 4 - /delivery hour</t>
  </si>
  <si>
    <t>Clinical Nurse Education - Level 3 - /delivery hour</t>
  </si>
  <si>
    <t>Clinical Nurse Education - Level 2 - /delivery hour</t>
  </si>
  <si>
    <t>Clinical Nurse Education - Level 1 - /delivery hour</t>
  </si>
  <si>
    <t xml:space="preserve">Other Academic Activities - Level 2 </t>
  </si>
  <si>
    <t xml:space="preserve">Other Academic Activities - Level 1 </t>
  </si>
  <si>
    <t>Research - Level 3   Research Assistant - /hour</t>
  </si>
  <si>
    <t>Research - Level 2   Research Assistant - /hour</t>
  </si>
  <si>
    <t>Research - Level 1   Research Assistant - /hour</t>
  </si>
  <si>
    <t>Research - Level 3   Weekend Penalty Rates Penalty Rate Research Assistant - /hour</t>
  </si>
  <si>
    <t>Research - Level 2   Weekend Penalty Rates Penalty Rate Research Assistant - /hour</t>
  </si>
  <si>
    <t>Research - Level 1   Weekend Penalty Rates Penalty Rate Research Assistant - /hour</t>
  </si>
  <si>
    <t>Research - Level 3   Public Holiday Penalty Rate Research Assistant - /hour</t>
  </si>
  <si>
    <t>Research - Level 2   Public Holiday Penalty Rate Research Assistant - /hour</t>
  </si>
  <si>
    <t>Research - Level 1   Public Holiday Penalty Rate Research Assistant - /hour</t>
  </si>
  <si>
    <t>Professional - HEO Level 10 - /hour</t>
  </si>
  <si>
    <t>Professional - HEO Level 9 - /hour</t>
  </si>
  <si>
    <t>Professional - HEO Level 8 - /hour</t>
  </si>
  <si>
    <t>Professional - HEO Level 7 - /hour</t>
  </si>
  <si>
    <t>Professional - HEO Level 6 - /hour</t>
  </si>
  <si>
    <t>Professional - HEO Level 5  Step 4 - /hour "Menzies Centre" Nursing</t>
  </si>
  <si>
    <t>Professional - HEO Level 5 - /hour</t>
  </si>
  <si>
    <t>Professional - HEO Level 4 - /hour</t>
  </si>
  <si>
    <t>Professional - HEO Level 3 - /hour</t>
  </si>
  <si>
    <t>Professional - HEO Level 2 - /hour</t>
  </si>
  <si>
    <t>Professional - HEO Level 1 - /hour</t>
  </si>
  <si>
    <t>Professional - Sub-HEO Level 1 - /hour  ( lower level duties )</t>
  </si>
  <si>
    <t>Professional - HEO Junior &lt; 17 Years -/hour</t>
  </si>
  <si>
    <t>Professional - HEO Junior    17 Years -/hour</t>
  </si>
  <si>
    <t>Professional - HEO Junior    18 Years -/hour</t>
  </si>
  <si>
    <t>Professional - HEO Junior    19 Years -/hour</t>
  </si>
  <si>
    <t>Piecework - Horticulture Award Level 5</t>
  </si>
  <si>
    <t>Piecework - Horticulture Award Level 4</t>
  </si>
  <si>
    <t>Piecework - Horticulture Award Level 3</t>
  </si>
  <si>
    <t>Piecework - Horticulture Award Level 2</t>
  </si>
  <si>
    <t>Piecework - Horticulture Award Level 1</t>
  </si>
  <si>
    <t>Tutoring - Student Accommodation Level 2 - /delivery hour (Graduate/Post Graduate)</t>
  </si>
  <si>
    <t>Tutoring - Student Accommodation Level 1 - /delivery hour (Undergraduate)</t>
  </si>
  <si>
    <t>Riawunna ATAS Tutoring - Group tuition rate /delivery hour</t>
  </si>
  <si>
    <t>Riawunna ATAS Tutoring - Riawunna ATAS Mentoring</t>
  </si>
  <si>
    <t>Riawunna ATAS Tutoring - Individual graduate tutor rate /delivery hour</t>
  </si>
  <si>
    <t>Riawunna ATAS Tutoring - Individual undergraduate tutor rate /delivery hour</t>
  </si>
  <si>
    <t>AMEB - Examiner Practical Exams - /hour</t>
  </si>
  <si>
    <t>AMEB - Theory &amp; Practical Exams - /(Organising a Session)</t>
  </si>
  <si>
    <t>AMEB - Theory &amp; Practical Exams - /(Supervising a Session)</t>
  </si>
  <si>
    <t>Description</t>
  </si>
  <si>
    <t>$ rate</t>
  </si>
  <si>
    <t>Select rate from the Description Below</t>
  </si>
  <si>
    <t>CODE</t>
  </si>
  <si>
    <t>Based on the data below the estimated salary cost is:</t>
  </si>
  <si>
    <t>Rate</t>
  </si>
  <si>
    <t>Units</t>
  </si>
  <si>
    <t>-</t>
  </si>
  <si>
    <t>Professional - Weekend  Penalty Rate HEO Level 6 - /hour</t>
  </si>
  <si>
    <t xml:space="preserve">Professional - Weekend  Penalty Rate HEO Level 5  Step 4 - /hour "Menzies Centre" </t>
  </si>
  <si>
    <t xml:space="preserve">Professional - Weekend  Penalty Rate HEO Level 5 - /hour </t>
  </si>
  <si>
    <t>Professional - Weekend  Penalty Rate HEO Level 4 - /hour</t>
  </si>
  <si>
    <t>Professional - Weekend  Penalty Rate HEO Level 3 - /hour</t>
  </si>
  <si>
    <t>Professional - Weekend  Penalty Rate HEO Level 2 - /hour</t>
  </si>
  <si>
    <t>Professional - Weekend  Penalty Rate HEO Level 1 - /hour</t>
  </si>
  <si>
    <t>Professional - Weekend  Penalty Rate HEO Junior &lt; 17 Years -/hour</t>
  </si>
  <si>
    <t>Professional - Weekend  Penalty Rate HEO Junior    17 Years -/hour</t>
  </si>
  <si>
    <t>Professional - Weekend  Penalty Rate HEO Junior    18 Years -/hour</t>
  </si>
  <si>
    <t>Professional - Weekend  Penalty Rate HEO Junior    19 Years -/hour</t>
  </si>
  <si>
    <t>Professional - Weekend  Penalty Rate Sub-HEO Level 1 - /hour  ( lower level duties )</t>
  </si>
  <si>
    <t>ELICOS Uni. T. Consulting - ELICOS "Teaching Meeting" Non Award - /hour</t>
  </si>
  <si>
    <t>ELICOS Uni. T. Consulting - ELICOS "Teaching" Non Award - /delivery hour</t>
  </si>
  <si>
    <t>Professional - Public Holiday Penalty Rate HEO Level 6 - /hour</t>
  </si>
  <si>
    <t xml:space="preserve">Professional - Public Holiday Penalty Rate HEO Level 5  Step 4 - /hour "Menzies Centre" </t>
  </si>
  <si>
    <t xml:space="preserve">Professional - Public Holiday Penalty Rate HEO Level 5 - /hour </t>
  </si>
  <si>
    <t>Professional - Public Holiday Penalty Rate HEO Level 4 - /hour</t>
  </si>
  <si>
    <t>Professional - Public Holiday Penalty Rate HEO Level 2 - /hour</t>
  </si>
  <si>
    <t>Professional - Public Holiday Penalty Rate HEO Level 1 - /hour</t>
  </si>
  <si>
    <t>Professional - Public Holiday Penalty Rate Sub-HEO Level 1 - /hour  ( lower level duties )</t>
  </si>
  <si>
    <t>Professional - Public Holiday Penalty Rate HEO Junior &lt; 17 Years -/hour</t>
  </si>
  <si>
    <t>Professional - Public Holiday Penalty Rate HEO Junior    17 Years -/hour</t>
  </si>
  <si>
    <t>Professional - Public Holiday Penalty Rate HEO Junior    18 Years -/hour</t>
  </si>
  <si>
    <t>Professional - Public Holiday Penalty Rate HEO Junior    19 Years -/hour</t>
  </si>
  <si>
    <t>Professional - Public Holiday Penalty Rate HEO Level 3 - /hour</t>
  </si>
  <si>
    <t>Select Casual Rates as at</t>
  </si>
  <si>
    <t>http://www.utas.edu.au/research/funding/applying-for-funding/how-to-prepare-a-project-budget</t>
  </si>
  <si>
    <t>Note:  This tool is not suitable for research project budgeting purposes.  Please refer to the costing tool provided by the Office of Research Services:</t>
  </si>
  <si>
    <t>Casual rates from 02-JUL-2014</t>
  </si>
  <si>
    <t>ELCE</t>
  </si>
  <si>
    <t>ELCT</t>
  </si>
  <si>
    <t>IELTS Testing - Examiner</t>
  </si>
  <si>
    <t>IELTS Testing - Test Day Organiser</t>
  </si>
  <si>
    <t>IELTS Testing - Clerical Marking</t>
  </si>
  <si>
    <t>IELTS Testing - Invigilator</t>
  </si>
  <si>
    <t>ELCCM</t>
  </si>
  <si>
    <t xml:space="preserve">   http://www.utas.edu.au/payroll/payroll-accounting/</t>
  </si>
  <si>
    <t xml:space="preserve">  The salary on-costs included are as per the Salary On-costs shown on Human Resources web site.</t>
  </si>
  <si>
    <t xml:space="preserve">  The salary on-costs included are as per the Salary On-costs shown on Human Resources web site.   http://www.utas.edu.au/payroll/payroll-accounting/</t>
  </si>
  <si>
    <t xml:space="preserve">Automatically included awarded payrates are as per the relevant Staff Agreement.   </t>
  </si>
  <si>
    <t>If you wish to do a 2018 costing and include estimates for pay increases then you will need to include percentage increases for 2017 and 2018.</t>
  </si>
  <si>
    <t>eg: salary costing from 01-Jan-2015 with Include Increment ticked as yes and Increment 1st Year ticked as no will have a first increment calculated 01-Mar-2015 etc.</t>
  </si>
  <si>
    <t>eg: salary costing from 01-Jan-2015 with Include Increment ticked as yes and Increment 1st Year un-ticked will have a first increment calculated 01-Mar-2015 etc.</t>
  </si>
  <si>
    <t>Notes:</t>
  </si>
  <si>
    <r>
      <t xml:space="preserve">  The spreadsheet will automatically allow for changes in </t>
    </r>
    <r>
      <rPr>
        <u/>
        <sz val="10"/>
        <rFont val="Calibri"/>
        <family val="2"/>
        <scheme val="minor"/>
      </rPr>
      <t>awarded</t>
    </r>
    <r>
      <rPr>
        <sz val="10"/>
        <rFont val="Calibri"/>
        <family val="2"/>
        <scheme val="minor"/>
      </rPr>
      <t xml:space="preserve"> payrates. Provision for future payrises can also be included by entering % increases below.</t>
    </r>
  </si>
  <si>
    <t>Workings:</t>
  </si>
  <si>
    <t>2020 Mid-year Increase</t>
  </si>
  <si>
    <t>2019 Mid-Year increase</t>
  </si>
  <si>
    <t>2018 Mid-year increase</t>
  </si>
  <si>
    <t>2017 Mid-year increase</t>
  </si>
  <si>
    <t>2019 Mid-year Increase</t>
  </si>
  <si>
    <t>Increment helper</t>
  </si>
  <si>
    <t>Payrise Helper</t>
  </si>
  <si>
    <t>Casual rates from 01-JUL-2015</t>
  </si>
  <si>
    <t>Salary Costing Estimates Worksheet</t>
  </si>
  <si>
    <t>Casual Costing Estimates Worksheet</t>
  </si>
  <si>
    <t>ELCI</t>
  </si>
  <si>
    <t>TRC</t>
  </si>
  <si>
    <t>ERC</t>
  </si>
  <si>
    <t>Alesco</t>
  </si>
  <si>
    <t>CLEC4</t>
  </si>
  <si>
    <t>ER CAL4</t>
  </si>
  <si>
    <t>CLEC3</t>
  </si>
  <si>
    <t>ER CAL3</t>
  </si>
  <si>
    <t>CLEC2</t>
  </si>
  <si>
    <t>ER CAL2</t>
  </si>
  <si>
    <t>CLEC1</t>
  </si>
  <si>
    <t>ER CAL1</t>
  </si>
  <si>
    <t>CTUT4</t>
  </si>
  <si>
    <t>ER CAT4</t>
  </si>
  <si>
    <t>CTUT3</t>
  </si>
  <si>
    <t>ER CAT3</t>
  </si>
  <si>
    <t>ER CAT2</t>
  </si>
  <si>
    <t>ER CAT1</t>
  </si>
  <si>
    <t>CMAR3</t>
  </si>
  <si>
    <t>ER CAM3</t>
  </si>
  <si>
    <t>CMAR2</t>
  </si>
  <si>
    <t>ER CAM2</t>
  </si>
  <si>
    <t>CMAR1</t>
  </si>
  <si>
    <t>ER CAM1</t>
  </si>
  <si>
    <t>CMAC2</t>
  </si>
  <si>
    <t>ER CMU2</t>
  </si>
  <si>
    <t>CMAC1</t>
  </si>
  <si>
    <t>ER CMU1</t>
  </si>
  <si>
    <t>CUCN4</t>
  </si>
  <si>
    <t>ER CAN4</t>
  </si>
  <si>
    <t>CUCN3</t>
  </si>
  <si>
    <t>ER CAN3</t>
  </si>
  <si>
    <t>CUCN2</t>
  </si>
  <si>
    <t>ER CAN2</t>
  </si>
  <si>
    <t>CUCN1</t>
  </si>
  <si>
    <t>ER CAN1</t>
  </si>
  <si>
    <t>COTH2</t>
  </si>
  <si>
    <t>ER CAO2</t>
  </si>
  <si>
    <t>COTH1</t>
  </si>
  <si>
    <t>ER CAO1</t>
  </si>
  <si>
    <t>CPNOR</t>
  </si>
  <si>
    <t>ER NORM</t>
  </si>
  <si>
    <t>CPWKD</t>
  </si>
  <si>
    <t>ER CGWEND</t>
  </si>
  <si>
    <t>CPRPH</t>
  </si>
  <si>
    <t>ER CGPH</t>
  </si>
  <si>
    <t>HACHW</t>
  </si>
  <si>
    <t>HAPUB</t>
  </si>
  <si>
    <t>ER CH PUBHOL</t>
  </si>
  <si>
    <t>CH1P</t>
  </si>
  <si>
    <t>CH2P</t>
  </si>
  <si>
    <t>CH3P</t>
  </si>
  <si>
    <t>CH4P</t>
  </si>
  <si>
    <t>CH5P</t>
  </si>
  <si>
    <t>ELICT</t>
  </si>
  <si>
    <t>ER ELC CTE02</t>
  </si>
  <si>
    <t>ELICO</t>
  </si>
  <si>
    <t>ER ELC CTE01</t>
  </si>
  <si>
    <t>ELCST</t>
  </si>
  <si>
    <t>ER ELCS</t>
  </si>
  <si>
    <t>ELC1</t>
  </si>
  <si>
    <t>ELCEX</t>
  </si>
  <si>
    <t>ER ELCE</t>
  </si>
  <si>
    <t>ELCTD</t>
  </si>
  <si>
    <t>ER ELCTDO</t>
  </si>
  <si>
    <t>ELCCL</t>
  </si>
  <si>
    <t>ER ELCM</t>
  </si>
  <si>
    <t>ELCIN</t>
  </si>
  <si>
    <t>ER ELCI</t>
  </si>
  <si>
    <t>ACST2</t>
  </si>
  <si>
    <t>ER CTUT2</t>
  </si>
  <si>
    <t>ACST1</t>
  </si>
  <si>
    <t>ER CTUT1</t>
  </si>
  <si>
    <t>GTUIT</t>
  </si>
  <si>
    <t>ER RGRP</t>
  </si>
  <si>
    <t>ATASM</t>
  </si>
  <si>
    <t>ER RMENT</t>
  </si>
  <si>
    <t>GRADT</t>
  </si>
  <si>
    <t>ER RTUTG</t>
  </si>
  <si>
    <t>UGTUT</t>
  </si>
  <si>
    <t>ER RTUTU</t>
  </si>
  <si>
    <t>UGF</t>
  </si>
  <si>
    <t>EXPEX</t>
  </si>
  <si>
    <t>ER MPE</t>
  </si>
  <si>
    <t>TPEOR</t>
  </si>
  <si>
    <t>ER CMOES</t>
  </si>
  <si>
    <t>TPEXA</t>
  </si>
  <si>
    <t>ER CMSS</t>
  </si>
  <si>
    <t>TRC Code</t>
  </si>
  <si>
    <t>Casual rates from 30-JUN-2016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</si>
</sst>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_-&quot;$&quot;* #,##0_-;\-&quot;$&quot;* #,##0_-;_-&quot;$&quot;* &quot;-&quot;??_-;_-@_-"/>
    <numFmt numFmtId="166" formatCode="0.0000"/>
    <numFmt numFmtId="167" formatCode="_-* #,##0_-;\-* #,##0_-;_-* &quot;-&quot;??_-;_-@_-"/>
  </numFmts>
  <fonts count="47">
    <font>
      <sz val="10"/>
      <name val="Palatino"/>
    </font>
    <font>
      <sz val="10"/>
      <name val="Palatino"/>
      <family val="1"/>
    </font>
    <font>
      <sz val="8"/>
      <name val="Palatino"/>
      <family val="1"/>
    </font>
    <font>
      <sz val="10"/>
      <name val="Palatino"/>
      <family val="1"/>
    </font>
    <font>
      <b/>
      <sz val="10"/>
      <name val="Palatino"/>
      <family val="1"/>
    </font>
    <font>
      <b/>
      <sz val="16"/>
      <name val="Palatino"/>
      <family val="1"/>
    </font>
    <font>
      <b/>
      <i/>
      <u/>
      <sz val="10"/>
      <name val="Palatino"/>
      <family val="1"/>
    </font>
    <font>
      <sz val="10"/>
      <color indexed="53"/>
      <name val="Palatino"/>
      <family val="1"/>
    </font>
    <font>
      <sz val="10"/>
      <color indexed="20"/>
      <name val="Palatino"/>
      <family val="1"/>
    </font>
    <font>
      <sz val="10"/>
      <color indexed="51"/>
      <name val="Palatino"/>
      <family val="1"/>
    </font>
    <font>
      <sz val="10"/>
      <color indexed="14"/>
      <name val="Palatino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C000"/>
      <name val="Palatino"/>
      <family val="1"/>
    </font>
    <font>
      <sz val="10"/>
      <color rgb="FF92D050"/>
      <name val="Palatino"/>
      <family val="1"/>
    </font>
    <font>
      <sz val="10"/>
      <color rgb="FF00B0F0"/>
      <name val="Palatino"/>
      <family val="1"/>
    </font>
    <font>
      <sz val="10"/>
      <color rgb="FF0070C0"/>
      <name val="Palatino"/>
      <family val="1"/>
    </font>
    <font>
      <sz val="10"/>
      <color rgb="FFFF0000"/>
      <name val="Palatino"/>
      <family val="1"/>
    </font>
    <font>
      <sz val="10"/>
      <color theme="9" tint="-0.249977111117893"/>
      <name val="Palatino"/>
      <family val="1"/>
    </font>
    <font>
      <sz val="10"/>
      <color rgb="FFFB05CC"/>
      <name val="Palatino"/>
      <family val="1"/>
    </font>
    <font>
      <sz val="10"/>
      <color theme="0"/>
      <name val="Palatino"/>
      <family val="1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7030A0"/>
      <name val="Palatino"/>
      <family val="1"/>
    </font>
    <font>
      <sz val="10"/>
      <color rgb="FFFF00FF"/>
      <name val="Palatino"/>
      <family val="1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/>
  </cellStyleXfs>
  <cellXfs count="249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0" fontId="3" fillId="0" borderId="0" xfId="0" applyFont="1" applyProtection="1"/>
    <xf numFmtId="3" fontId="0" fillId="0" borderId="0" xfId="0" applyNumberFormat="1" applyAlignment="1" applyProtection="1">
      <alignment horizontal="center"/>
      <protection hidden="1"/>
    </xf>
    <xf numFmtId="0" fontId="7" fillId="0" borderId="0" xfId="0" applyFont="1"/>
    <xf numFmtId="10" fontId="7" fillId="0" borderId="0" xfId="3" applyNumberFormat="1" applyFont="1"/>
    <xf numFmtId="0" fontId="8" fillId="0" borderId="0" xfId="0" applyFont="1"/>
    <xf numFmtId="10" fontId="8" fillId="0" borderId="0" xfId="3" applyNumberFormat="1" applyFont="1"/>
    <xf numFmtId="10" fontId="9" fillId="0" borderId="0" xfId="3" applyNumberFormat="1" applyFont="1"/>
    <xf numFmtId="0" fontId="10" fillId="0" borderId="0" xfId="0" applyFont="1"/>
    <xf numFmtId="10" fontId="10" fillId="0" borderId="0" xfId="3" applyNumberFormat="1" applyFont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3" fontId="13" fillId="0" borderId="0" xfId="0" applyNumberFormat="1" applyFont="1" applyAlignment="1" applyProtection="1">
      <alignment horizontal="center"/>
      <protection hidden="1"/>
    </xf>
    <xf numFmtId="3" fontId="14" fillId="0" borderId="0" xfId="0" applyNumberFormat="1" applyFont="1" applyAlignment="1" applyProtection="1">
      <alignment horizontal="center"/>
      <protection hidden="1"/>
    </xf>
    <xf numFmtId="3" fontId="15" fillId="0" borderId="0" xfId="0" applyNumberFormat="1" applyFont="1" applyAlignment="1" applyProtection="1">
      <alignment horizontal="center"/>
      <protection hidden="1"/>
    </xf>
    <xf numFmtId="3" fontId="16" fillId="0" borderId="0" xfId="0" applyNumberFormat="1" applyFont="1" applyAlignment="1" applyProtection="1">
      <alignment horizontal="center"/>
      <protection hidden="1"/>
    </xf>
    <xf numFmtId="167" fontId="8" fillId="0" borderId="0" xfId="1" applyNumberFormat="1" applyFont="1" applyAlignment="1">
      <alignment horizontal="center"/>
    </xf>
    <xf numFmtId="0" fontId="1" fillId="0" borderId="0" xfId="0" applyFont="1" applyProtection="1"/>
    <xf numFmtId="0" fontId="0" fillId="0" borderId="0" xfId="0" applyBorder="1" applyProtection="1">
      <protection hidden="1"/>
    </xf>
    <xf numFmtId="3" fontId="18" fillId="0" borderId="0" xfId="0" applyNumberFormat="1" applyFont="1" applyAlignment="1" applyProtection="1">
      <alignment horizontal="center"/>
      <protection hidden="1"/>
    </xf>
    <xf numFmtId="3" fontId="19" fillId="0" borderId="0" xfId="0" applyNumberFormat="1" applyFont="1" applyAlignment="1" applyProtection="1">
      <alignment horizontal="center"/>
      <protection hidden="1"/>
    </xf>
    <xf numFmtId="2" fontId="0" fillId="0" borderId="1" xfId="0" applyNumberFormat="1" applyBorder="1" applyProtection="1">
      <protection locked="0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20" fillId="0" borderId="0" xfId="0" applyFont="1" applyBorder="1" applyProtection="1">
      <protection locked="0" hidden="1"/>
    </xf>
    <xf numFmtId="49" fontId="0" fillId="0" borderId="0" xfId="0" applyNumberFormat="1" applyBorder="1" applyAlignment="1" applyProtection="1">
      <alignment horizontal="center"/>
      <protection locked="0" hidden="1"/>
    </xf>
    <xf numFmtId="44" fontId="0" fillId="0" borderId="0" xfId="2" applyFont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15" fontId="0" fillId="0" borderId="0" xfId="0" applyNumberFormat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6" fillId="0" borderId="3" xfId="0" applyFont="1" applyFill="1" applyBorder="1" applyAlignment="1" applyProtection="1">
      <protection hidden="1"/>
    </xf>
    <xf numFmtId="0" fontId="0" fillId="0" borderId="3" xfId="0" applyBorder="1" applyProtection="1">
      <protection hidden="1"/>
    </xf>
    <xf numFmtId="0" fontId="1" fillId="0" borderId="3" xfId="0" applyFont="1" applyBorder="1" applyProtection="1">
      <protection hidden="1"/>
    </xf>
    <xf numFmtId="0" fontId="0" fillId="0" borderId="9" xfId="0" applyBorder="1" applyProtection="1">
      <protection hidden="1"/>
    </xf>
    <xf numFmtId="0" fontId="6" fillId="0" borderId="4" xfId="0" applyFont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6" fillId="0" borderId="4" xfId="0" applyFont="1" applyFill="1" applyBorder="1" applyProtection="1">
      <protection hidden="1"/>
    </xf>
    <xf numFmtId="0" fontId="1" fillId="0" borderId="4" xfId="0" applyFont="1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Border="1" applyProtection="1">
      <protection hidden="1"/>
    </xf>
    <xf numFmtId="0" fontId="1" fillId="0" borderId="5" xfId="0" applyFont="1" applyBorder="1" applyAlignment="1" applyProtection="1">
      <alignment horizontal="center"/>
      <protection hidden="1"/>
    </xf>
    <xf numFmtId="44" fontId="0" fillId="0" borderId="5" xfId="2" applyNumberFormat="1" applyFont="1" applyBorder="1" applyProtection="1">
      <protection locked="0" hidden="1"/>
    </xf>
    <xf numFmtId="44" fontId="0" fillId="0" borderId="5" xfId="2" applyNumberFormat="1" applyFont="1" applyBorder="1" applyProtection="1">
      <protection hidden="1"/>
    </xf>
    <xf numFmtId="44" fontId="0" fillId="0" borderId="9" xfId="2" applyNumberFormat="1" applyFont="1" applyBorder="1" applyProtection="1">
      <protection locked="0" hidden="1"/>
    </xf>
    <xf numFmtId="44" fontId="4" fillId="0" borderId="11" xfId="2" applyNumberFormat="1" applyFont="1" applyBorder="1" applyProtection="1">
      <protection locked="0" hidden="1"/>
    </xf>
    <xf numFmtId="44" fontId="0" fillId="0" borderId="0" xfId="2" applyFont="1"/>
    <xf numFmtId="0" fontId="0" fillId="0" borderId="0" xfId="0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locked="0" hidden="1"/>
    </xf>
    <xf numFmtId="14" fontId="0" fillId="0" borderId="0" xfId="2" applyNumberFormat="1" applyFont="1"/>
    <xf numFmtId="0" fontId="1" fillId="0" borderId="0" xfId="0" applyFont="1"/>
    <xf numFmtId="0" fontId="24" fillId="0" borderId="0" xfId="0" applyFont="1"/>
    <xf numFmtId="0" fontId="28" fillId="0" borderId="0" xfId="0" applyFont="1" applyFill="1" applyBorder="1"/>
    <xf numFmtId="0" fontId="24" fillId="0" borderId="0" xfId="0" applyFont="1" applyFill="1" applyBorder="1"/>
    <xf numFmtId="0" fontId="28" fillId="0" borderId="2" xfId="0" applyFont="1" applyFill="1" applyBorder="1"/>
    <xf numFmtId="0" fontId="24" fillId="0" borderId="3" xfId="0" applyFont="1" applyFill="1" applyBorder="1"/>
    <xf numFmtId="0" fontId="24" fillId="0" borderId="3" xfId="0" applyFont="1" applyBorder="1"/>
    <xf numFmtId="0" fontId="24" fillId="0" borderId="9" xfId="0" applyFont="1" applyBorder="1"/>
    <xf numFmtId="0" fontId="28" fillId="0" borderId="2" xfId="0" applyFont="1" applyFill="1" applyBorder="1" applyAlignment="1"/>
    <xf numFmtId="0" fontId="24" fillId="0" borderId="4" xfId="0" applyFont="1" applyFill="1" applyBorder="1"/>
    <xf numFmtId="0" fontId="24" fillId="0" borderId="0" xfId="0" applyFont="1" applyBorder="1"/>
    <xf numFmtId="0" fontId="24" fillId="0" borderId="5" xfId="0" applyFont="1" applyBorder="1"/>
    <xf numFmtId="0" fontId="30" fillId="0" borderId="4" xfId="0" applyFont="1" applyFill="1" applyBorder="1" applyAlignment="1">
      <alignment horizontal="right"/>
    </xf>
    <xf numFmtId="164" fontId="24" fillId="0" borderId="1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Border="1"/>
    <xf numFmtId="0" fontId="30" fillId="0" borderId="0" xfId="0" applyFont="1" applyBorder="1" applyAlignment="1">
      <alignment horizontal="right"/>
    </xf>
    <xf numFmtId="0" fontId="31" fillId="0" borderId="5" xfId="0" applyFont="1" applyBorder="1" applyProtection="1">
      <protection locked="0"/>
    </xf>
    <xf numFmtId="10" fontId="24" fillId="0" borderId="1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Protection="1">
      <protection locked="0"/>
    </xf>
    <xf numFmtId="0" fontId="24" fillId="0" borderId="4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32" fillId="0" borderId="5" xfId="0" applyFont="1" applyBorder="1" applyAlignment="1" applyProtection="1">
      <alignment horizontal="right"/>
      <protection hidden="1"/>
    </xf>
    <xf numFmtId="0" fontId="30" fillId="0" borderId="4" xfId="0" applyFont="1" applyFill="1" applyBorder="1" applyAlignment="1">
      <alignment horizontal="center"/>
    </xf>
    <xf numFmtId="10" fontId="33" fillId="0" borderId="5" xfId="3" applyNumberFormat="1" applyFont="1" applyFill="1" applyBorder="1" applyProtection="1">
      <protection locked="0"/>
    </xf>
    <xf numFmtId="0" fontId="30" fillId="0" borderId="4" xfId="0" applyFont="1" applyFill="1" applyBorder="1"/>
    <xf numFmtId="0" fontId="30" fillId="0" borderId="0" xfId="0" applyFont="1" applyFill="1" applyBorder="1" applyAlignment="1">
      <alignment horizontal="right"/>
    </xf>
    <xf numFmtId="43" fontId="24" fillId="0" borderId="1" xfId="1" applyFont="1" applyBorder="1" applyProtection="1">
      <protection locked="0"/>
    </xf>
    <xf numFmtId="0" fontId="32" fillId="0" borderId="0" xfId="0" applyFont="1" applyFill="1" applyBorder="1"/>
    <xf numFmtId="0" fontId="34" fillId="0" borderId="0" xfId="0" applyFont="1" applyFill="1" applyBorder="1"/>
    <xf numFmtId="10" fontId="34" fillId="0" borderId="1" xfId="3" applyNumberFormat="1" applyFont="1" applyFill="1" applyBorder="1" applyProtection="1">
      <protection locked="0"/>
    </xf>
    <xf numFmtId="1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5" xfId="0" applyFont="1" applyFill="1" applyBorder="1"/>
    <xf numFmtId="0" fontId="35" fillId="0" borderId="4" xfId="0" applyFont="1" applyFill="1" applyBorder="1" applyAlignment="1">
      <alignment horizontal="center"/>
    </xf>
    <xf numFmtId="10" fontId="34" fillId="0" borderId="5" xfId="3" applyNumberFormat="1" applyFont="1" applyFill="1" applyBorder="1" applyProtection="1">
      <protection locked="0"/>
    </xf>
    <xf numFmtId="0" fontId="24" fillId="0" borderId="6" xfId="0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4" fillId="0" borderId="2" xfId="0" applyFont="1" applyBorder="1"/>
    <xf numFmtId="0" fontId="28" fillId="0" borderId="3" xfId="0" applyFont="1" applyFill="1" applyBorder="1" applyAlignment="1"/>
    <xf numFmtId="0" fontId="28" fillId="0" borderId="4" xfId="0" applyFont="1" applyBorder="1"/>
    <xf numFmtId="0" fontId="24" fillId="0" borderId="4" xfId="0" applyFont="1" applyBorder="1"/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165" fontId="24" fillId="0" borderId="0" xfId="2" applyNumberFormat="1" applyFont="1" applyBorder="1" applyProtection="1">
      <protection hidden="1"/>
    </xf>
    <xf numFmtId="0" fontId="24" fillId="0" borderId="0" xfId="0" applyFont="1" applyBorder="1" applyAlignment="1">
      <alignment horizontal="center"/>
    </xf>
    <xf numFmtId="0" fontId="30" fillId="0" borderId="4" xfId="0" applyFont="1" applyBorder="1"/>
    <xf numFmtId="0" fontId="24" fillId="0" borderId="1" xfId="0" applyFont="1" applyBorder="1" applyAlignment="1" applyProtection="1">
      <alignment horizontal="center"/>
      <protection locked="0"/>
    </xf>
    <xf numFmtId="0" fontId="36" fillId="0" borderId="4" xfId="0" applyFont="1" applyBorder="1" applyAlignment="1">
      <alignment horizontal="right"/>
    </xf>
    <xf numFmtId="165" fontId="24" fillId="0" borderId="5" xfId="2" applyNumberFormat="1" applyFont="1" applyBorder="1" applyAlignment="1" applyProtection="1">
      <protection hidden="1"/>
    </xf>
    <xf numFmtId="0" fontId="24" fillId="0" borderId="0" xfId="0" applyFont="1" applyBorder="1" applyProtection="1">
      <protection hidden="1"/>
    </xf>
    <xf numFmtId="165" fontId="36" fillId="0" borderId="0" xfId="2" applyNumberFormat="1" applyFont="1" applyBorder="1" applyProtection="1">
      <protection hidden="1"/>
    </xf>
    <xf numFmtId="165" fontId="36" fillId="0" borderId="11" xfId="2" applyNumberFormat="1" applyFont="1" applyBorder="1" applyAlignment="1" applyProtection="1">
      <protection hidden="1"/>
    </xf>
    <xf numFmtId="0" fontId="24" fillId="0" borderId="6" xfId="0" applyFont="1" applyBorder="1"/>
    <xf numFmtId="0" fontId="24" fillId="0" borderId="7" xfId="0" applyFont="1" applyBorder="1"/>
    <xf numFmtId="0" fontId="24" fillId="0" borderId="8" xfId="0" applyFont="1" applyBorder="1"/>
    <xf numFmtId="0" fontId="37" fillId="0" borderId="0" xfId="0" applyFont="1" applyBorder="1" applyAlignment="1">
      <alignment horizontal="left" wrapText="1"/>
    </xf>
    <xf numFmtId="0" fontId="37" fillId="0" borderId="5" xfId="0" applyFont="1" applyBorder="1" applyAlignment="1">
      <alignment horizontal="left" wrapText="1"/>
    </xf>
    <xf numFmtId="0" fontId="28" fillId="0" borderId="4" xfId="0" applyFont="1" applyFill="1" applyBorder="1"/>
    <xf numFmtId="0" fontId="24" fillId="0" borderId="15" xfId="0" applyFont="1" applyBorder="1" applyProtection="1">
      <protection locked="0"/>
    </xf>
    <xf numFmtId="0" fontId="24" fillId="0" borderId="16" xfId="0" applyFont="1" applyBorder="1" applyProtection="1">
      <protection locked="0"/>
    </xf>
    <xf numFmtId="0" fontId="24" fillId="0" borderId="17" xfId="0" applyFont="1" applyBorder="1" applyProtection="1">
      <protection locked="0"/>
    </xf>
    <xf numFmtId="0" fontId="24" fillId="0" borderId="18" xfId="0" applyFont="1" applyBorder="1" applyProtection="1">
      <protection locked="0"/>
    </xf>
    <xf numFmtId="0" fontId="24" fillId="0" borderId="14" xfId="0" applyFont="1" applyBorder="1" applyProtection="1">
      <protection locked="0"/>
    </xf>
    <xf numFmtId="0" fontId="24" fillId="0" borderId="19" xfId="0" applyFont="1" applyBorder="1" applyProtection="1">
      <protection locked="0"/>
    </xf>
    <xf numFmtId="0" fontId="24" fillId="0" borderId="20" xfId="0" applyFont="1" applyBorder="1" applyProtection="1">
      <protection locked="0"/>
    </xf>
    <xf numFmtId="0" fontId="24" fillId="0" borderId="21" xfId="0" applyFont="1" applyBorder="1" applyProtection="1">
      <protection locked="0"/>
    </xf>
    <xf numFmtId="0" fontId="24" fillId="0" borderId="22" xfId="0" applyFont="1" applyBorder="1" applyProtection="1">
      <protection locked="0"/>
    </xf>
    <xf numFmtId="0" fontId="18" fillId="0" borderId="0" xfId="0" applyFont="1"/>
    <xf numFmtId="10" fontId="18" fillId="0" borderId="0" xfId="3" applyNumberFormat="1" applyFont="1"/>
    <xf numFmtId="167" fontId="16" fillId="0" borderId="0" xfId="1" applyNumberFormat="1" applyFont="1" applyAlignment="1">
      <alignment horizontal="center"/>
    </xf>
    <xf numFmtId="10" fontId="38" fillId="0" borderId="0" xfId="3" applyNumberFormat="1" applyFont="1"/>
    <xf numFmtId="0" fontId="39" fillId="0" borderId="0" xfId="0" applyFont="1"/>
    <xf numFmtId="10" fontId="39" fillId="0" borderId="0" xfId="3" applyNumberFormat="1" applyFont="1"/>
    <xf numFmtId="3" fontId="38" fillId="0" borderId="0" xfId="0" applyNumberFormat="1" applyFont="1" applyAlignment="1" applyProtection="1">
      <alignment horizontal="center"/>
      <protection hidden="1"/>
    </xf>
    <xf numFmtId="0" fontId="13" fillId="0" borderId="0" xfId="0" applyFont="1"/>
    <xf numFmtId="0" fontId="40" fillId="2" borderId="0" xfId="0" applyFont="1" applyFill="1" applyAlignment="1"/>
    <xf numFmtId="0" fontId="41" fillId="2" borderId="0" xfId="0" applyFont="1" applyFill="1" applyAlignment="1"/>
    <xf numFmtId="0" fontId="24" fillId="2" borderId="0" xfId="0" applyFont="1" applyFill="1"/>
    <xf numFmtId="0" fontId="24" fillId="2" borderId="0" xfId="0" applyFont="1" applyFill="1" applyBorder="1" applyAlignment="1" applyProtection="1">
      <alignment horizontal="right"/>
      <protection hidden="1"/>
    </xf>
    <xf numFmtId="2" fontId="36" fillId="2" borderId="0" xfId="0" applyNumberFormat="1" applyFont="1" applyFill="1" applyBorder="1" applyAlignment="1" applyProtection="1">
      <alignment horizontal="right"/>
      <protection hidden="1"/>
    </xf>
    <xf numFmtId="0" fontId="24" fillId="2" borderId="0" xfId="0" applyFont="1" applyFill="1" applyAlignment="1">
      <alignment horizontal="right"/>
    </xf>
    <xf numFmtId="43" fontId="24" fillId="2" borderId="10" xfId="1" applyFont="1" applyFill="1" applyBorder="1" applyAlignment="1" applyProtection="1">
      <alignment horizontal="center"/>
      <protection hidden="1"/>
    </xf>
    <xf numFmtId="2" fontId="24" fillId="2" borderId="0" xfId="0" applyNumberFormat="1" applyFont="1" applyFill="1" applyBorder="1" applyAlignment="1" applyProtection="1">
      <alignment horizontal="right"/>
      <protection hidden="1"/>
    </xf>
    <xf numFmtId="43" fontId="24" fillId="2" borderId="0" xfId="1" applyFont="1" applyFill="1"/>
    <xf numFmtId="15" fontId="24" fillId="2" borderId="0" xfId="0" applyNumberFormat="1" applyFont="1" applyFill="1"/>
    <xf numFmtId="0" fontId="24" fillId="2" borderId="0" xfId="0" applyFont="1" applyFill="1" applyBorder="1" applyAlignment="1" applyProtection="1">
      <alignment horizontal="center"/>
      <protection hidden="1"/>
    </xf>
    <xf numFmtId="2" fontId="36" fillId="2" borderId="0" xfId="0" applyNumberFormat="1" applyFont="1" applyFill="1" applyBorder="1" applyAlignment="1" applyProtection="1">
      <alignment horizontal="center"/>
      <protection hidden="1"/>
    </xf>
    <xf numFmtId="0" fontId="36" fillId="2" borderId="0" xfId="0" applyFont="1" applyFill="1" applyAlignment="1">
      <alignment horizontal="center"/>
    </xf>
    <xf numFmtId="0" fontId="27" fillId="2" borderId="0" xfId="0" applyFont="1" applyFill="1" applyBorder="1" applyAlignment="1" applyProtection="1">
      <alignment horizontal="center"/>
      <protection hidden="1"/>
    </xf>
    <xf numFmtId="0" fontId="24" fillId="2" borderId="0" xfId="0" applyNumberFormat="1" applyFont="1" applyFill="1" applyAlignment="1">
      <alignment horizontal="center"/>
    </xf>
    <xf numFmtId="0" fontId="24" fillId="2" borderId="0" xfId="0" applyNumberFormat="1" applyFont="1" applyFill="1"/>
    <xf numFmtId="166" fontId="24" fillId="2" borderId="0" xfId="0" applyNumberFormat="1" applyFont="1" applyFill="1"/>
    <xf numFmtId="10" fontId="24" fillId="2" borderId="0" xfId="0" applyNumberFormat="1" applyFont="1" applyFill="1"/>
    <xf numFmtId="43" fontId="27" fillId="2" borderId="0" xfId="1" applyFont="1" applyFill="1"/>
    <xf numFmtId="43" fontId="24" fillId="2" borderId="0" xfId="0" applyNumberFormat="1" applyFont="1" applyFill="1"/>
    <xf numFmtId="43" fontId="24" fillId="3" borderId="0" xfId="0" applyNumberFormat="1" applyFont="1" applyFill="1"/>
    <xf numFmtId="0" fontId="24" fillId="3" borderId="0" xfId="0" applyFont="1" applyFill="1"/>
    <xf numFmtId="0" fontId="37" fillId="2" borderId="0" xfId="0" applyFont="1" applyFill="1" applyBorder="1" applyAlignment="1" applyProtection="1">
      <alignment horizontal="right"/>
      <protection hidden="1"/>
    </xf>
    <xf numFmtId="15" fontId="37" fillId="2" borderId="0" xfId="0" applyNumberFormat="1" applyFont="1" applyFill="1"/>
    <xf numFmtId="0" fontId="37" fillId="2" borderId="0" xfId="0" applyFont="1" applyFill="1"/>
    <xf numFmtId="0" fontId="37" fillId="0" borderId="0" xfId="0" applyFont="1"/>
    <xf numFmtId="10" fontId="37" fillId="0" borderId="0" xfId="0" applyNumberFormat="1" applyFont="1" applyFill="1" applyBorder="1" applyProtection="1"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15" fontId="36" fillId="0" borderId="0" xfId="0" applyNumberFormat="1" applyFont="1" applyFill="1" applyBorder="1" applyAlignment="1" applyProtection="1">
      <alignment horizontal="center"/>
      <protection hidden="1"/>
    </xf>
    <xf numFmtId="15" fontId="36" fillId="0" borderId="0" xfId="0" applyNumberFormat="1" applyFont="1" applyFill="1" applyBorder="1" applyProtection="1">
      <protection hidden="1"/>
    </xf>
    <xf numFmtId="15" fontId="24" fillId="0" borderId="0" xfId="0" applyNumberFormat="1" applyFont="1" applyFill="1" applyBorder="1" applyProtection="1">
      <protection hidden="1"/>
    </xf>
    <xf numFmtId="43" fontId="24" fillId="0" borderId="0" xfId="1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9" fillId="0" borderId="0" xfId="0" applyFont="1" applyAlignment="1">
      <alignment horizontal="center"/>
    </xf>
    <xf numFmtId="10" fontId="24" fillId="0" borderId="0" xfId="3" applyNumberFormat="1" applyFont="1"/>
    <xf numFmtId="14" fontId="24" fillId="0" borderId="0" xfId="0" applyNumberFormat="1" applyFont="1" applyFill="1" applyBorder="1" applyAlignment="1" applyProtection="1">
      <alignment horizontal="left"/>
      <protection hidden="1"/>
    </xf>
    <xf numFmtId="10" fontId="24" fillId="0" borderId="0" xfId="0" applyNumberFormat="1" applyFont="1" applyFill="1" applyBorder="1" applyProtection="1">
      <protection hidden="1"/>
    </xf>
    <xf numFmtId="0" fontId="24" fillId="0" borderId="0" xfId="0" applyFont="1" applyAlignment="1">
      <alignment horizontal="right"/>
    </xf>
    <xf numFmtId="0" fontId="24" fillId="0" borderId="0" xfId="0" applyFont="1" applyFill="1" applyBorder="1" applyAlignment="1" applyProtection="1">
      <alignment horizontal="right"/>
      <protection hidden="1"/>
    </xf>
    <xf numFmtId="14" fontId="27" fillId="0" borderId="0" xfId="0" applyNumberFormat="1" applyFont="1" applyFill="1" applyBorder="1" applyAlignment="1" applyProtection="1">
      <alignment horizontal="left"/>
      <protection hidden="1"/>
    </xf>
    <xf numFmtId="10" fontId="27" fillId="0" borderId="0" xfId="0" applyNumberFormat="1" applyFont="1" applyFill="1" applyBorder="1" applyProtection="1">
      <protection hidden="1"/>
    </xf>
    <xf numFmtId="14" fontId="24" fillId="0" borderId="0" xfId="0" applyNumberFormat="1" applyFont="1"/>
    <xf numFmtId="15" fontId="42" fillId="2" borderId="0" xfId="0" applyNumberFormat="1" applyFont="1" applyFill="1"/>
    <xf numFmtId="0" fontId="42" fillId="0" borderId="0" xfId="0" applyFont="1"/>
    <xf numFmtId="15" fontId="43" fillId="2" borderId="0" xfId="0" applyNumberFormat="1" applyFont="1" applyFill="1"/>
    <xf numFmtId="0" fontId="43" fillId="0" borderId="0" xfId="0" applyFont="1"/>
    <xf numFmtId="14" fontId="0" fillId="0" borderId="0" xfId="0" applyNumberFormat="1"/>
    <xf numFmtId="0" fontId="24" fillId="0" borderId="1" xfId="0" applyNumberFormat="1" applyFont="1" applyBorder="1" applyProtection="1">
      <protection hidden="1"/>
    </xf>
    <xf numFmtId="49" fontId="0" fillId="0" borderId="0" xfId="0" applyNumberFormat="1" applyBorder="1" applyProtection="1">
      <protection locked="0" hidden="1"/>
    </xf>
    <xf numFmtId="0" fontId="0" fillId="0" borderId="5" xfId="0" applyBorder="1" applyProtection="1">
      <protection locked="0" hidden="1"/>
    </xf>
    <xf numFmtId="0" fontId="45" fillId="4" borderId="0" xfId="0" applyFont="1" applyFill="1" applyAlignment="1">
      <alignment horizontal="center"/>
    </xf>
    <xf numFmtId="0" fontId="41" fillId="4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/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1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1" fillId="0" borderId="7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5" fillId="0" borderId="0" xfId="0" applyFont="1" applyFill="1" applyAlignment="1">
      <alignment horizontal="center"/>
    </xf>
    <xf numFmtId="0" fontId="41" fillId="0" borderId="0" xfId="0" applyFont="1"/>
    <xf numFmtId="14" fontId="45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23" xfId="0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14" fontId="42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  <xf numFmtId="0" fontId="27" fillId="0" borderId="0" xfId="0" applyFont="1" applyFill="1" applyBorder="1" applyAlignment="1" applyProtection="1">
      <alignment horizontal="center"/>
      <protection hidden="1"/>
    </xf>
    <xf numFmtId="0" fontId="24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15" fontId="24" fillId="0" borderId="0" xfId="0" applyNumberFormat="1" applyFont="1" applyAlignment="1">
      <alignment horizontal="center"/>
    </xf>
    <xf numFmtId="0" fontId="26" fillId="0" borderId="6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/>
    </xf>
    <xf numFmtId="0" fontId="25" fillId="0" borderId="5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5" xfId="0" applyFont="1" applyBorder="1" applyAlignment="1">
      <alignment horizontal="left" vertical="top"/>
    </xf>
    <xf numFmtId="0" fontId="24" fillId="0" borderId="2" xfId="0" applyFont="1" applyBorder="1" applyAlignment="1" applyProtection="1">
      <alignment horizontal="left" vertical="top" wrapText="1"/>
      <protection locked="0"/>
    </xf>
    <xf numFmtId="0" fontId="24" fillId="0" borderId="3" xfId="0" applyFont="1" applyBorder="1" applyAlignment="1" applyProtection="1">
      <alignment horizontal="left" vertical="top" wrapText="1"/>
      <protection locked="0"/>
    </xf>
    <xf numFmtId="0" fontId="24" fillId="0" borderId="9" xfId="0" applyFont="1" applyBorder="1" applyAlignment="1" applyProtection="1">
      <alignment horizontal="left" vertical="top" wrapText="1"/>
      <protection locked="0"/>
    </xf>
    <xf numFmtId="0" fontId="24" fillId="0" borderId="4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5" xfId="0" applyFont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4" fillId="0" borderId="7" xfId="0" applyFont="1" applyBorder="1" applyAlignment="1" applyProtection="1">
      <alignment horizontal="left" vertical="top" wrapText="1"/>
      <protection locked="0"/>
    </xf>
    <xf numFmtId="0" fontId="24" fillId="0" borderId="8" xfId="0" applyFont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43" fontId="24" fillId="0" borderId="12" xfId="1" applyFont="1" applyBorder="1" applyAlignment="1" applyProtection="1">
      <alignment horizontal="center"/>
      <protection locked="0"/>
    </xf>
    <xf numFmtId="43" fontId="24" fillId="0" borderId="13" xfId="1" applyFont="1" applyBorder="1" applyAlignment="1" applyProtection="1">
      <alignment horizontal="center"/>
      <protection locked="0"/>
    </xf>
    <xf numFmtId="0" fontId="37" fillId="0" borderId="4" xfId="0" applyFont="1" applyBorder="1" applyAlignment="1">
      <alignment horizontal="left" wrapText="1"/>
    </xf>
    <xf numFmtId="0" fontId="37" fillId="0" borderId="5" xfId="0" applyFont="1" applyBorder="1" applyAlignment="1">
      <alignment horizontal="left" wrapText="1"/>
    </xf>
    <xf numFmtId="0" fontId="37" fillId="0" borderId="6" xfId="0" applyFont="1" applyBorder="1" applyAlignment="1">
      <alignment horizontal="left" wrapText="1"/>
    </xf>
    <xf numFmtId="0" fontId="37" fillId="0" borderId="8" xfId="0" applyFont="1" applyBorder="1" applyAlignment="1">
      <alignment horizontal="left" wrapText="1"/>
    </xf>
    <xf numFmtId="0" fontId="27" fillId="0" borderId="4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5" fillId="0" borderId="0" xfId="0" applyFont="1" applyAlignment="1" applyProtection="1">
      <alignment horizontal="center"/>
      <protection hidden="1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D$20" lockText="1" noThreeD="1"/>
</file>

<file path=xl/ctrlProps/ctrlProp10.xml><?xml version="1.0" encoding="utf-8"?>
<formControlPr xmlns="http://schemas.microsoft.com/office/spreadsheetml/2009/9/main" objectType="Drop" dropStyle="combo" dx="16" fmlaLink="$B$15" fmlaRange="'casual variables'!$B$11:$B$106" noThreeD="1" sel="1" val="0"/>
</file>

<file path=xl/ctrlProps/ctrlProp11.xml><?xml version="1.0" encoding="utf-8"?>
<formControlPr xmlns="http://schemas.microsoft.com/office/spreadsheetml/2009/9/main" objectType="Drop" dropStyle="combo" dx="16" fmlaLink="$B$17" fmlaRange="'casual variables'!$B$11:$B$106" noThreeD="1" sel="1" val="0"/>
</file>

<file path=xl/ctrlProps/ctrlProp12.xml><?xml version="1.0" encoding="utf-8"?>
<formControlPr xmlns="http://schemas.microsoft.com/office/spreadsheetml/2009/9/main" objectType="Drop" dropStyle="combo" dx="16" fmlaLink="$B$19" fmlaRange="'casual variables'!$B$11:$B$106" noThreeD="1" sel="1" val="0"/>
</file>

<file path=xl/ctrlProps/ctrlProp13.xml><?xml version="1.0" encoding="utf-8"?>
<formControlPr xmlns="http://schemas.microsoft.com/office/spreadsheetml/2009/9/main" objectType="Drop" dropStyle="combo" dx="16" fmlaLink="$B$21" fmlaRange="'casual variables'!$B$11:$B$106" noThreeD="1" sel="1" val="0"/>
</file>

<file path=xl/ctrlProps/ctrlProp14.xml><?xml version="1.0" encoding="utf-8"?>
<formControlPr xmlns="http://schemas.microsoft.com/office/spreadsheetml/2009/9/main" objectType="Drop" dropStyle="combo" dx="16" fmlaLink="$B$23" fmlaRange="'casual variables'!$B$11:$B$106" noThreeD="1" sel="1" val="64"/>
</file>

<file path=xl/ctrlProps/ctrlProp15.xml><?xml version="1.0" encoding="utf-8"?>
<formControlPr xmlns="http://schemas.microsoft.com/office/spreadsheetml/2009/9/main" objectType="Drop" dropLines="4" dropStyle="combo" dx="16" fmlaLink="$D$7" fmlaRange="'casual variables'!$A$3:$A$5" noThreeD="1" sel="1" val="0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Drop" dropStyle="combo" dx="16" fmlaLink="$I$13" fmlaRange="rates!$A$2:$A$90" noThreeD="1" sel="1" val="0"/>
</file>

<file path=xl/ctrlProps/ctrlProp4.xml><?xml version="1.0" encoding="utf-8"?>
<formControlPr xmlns="http://schemas.microsoft.com/office/spreadsheetml/2009/9/main" objectType="CheckBox" checked="Checked" fmlaLink="$E$23" lockText="1" noThreeD="1"/>
</file>

<file path=xl/ctrlProps/ctrlProp5.xml><?xml version="1.0" encoding="utf-8"?>
<formControlPr xmlns="http://schemas.microsoft.com/office/spreadsheetml/2009/9/main" objectType="CheckBox" fmlaLink="$L$12" lockText="1" noThreeD="1"/>
</file>

<file path=xl/ctrlProps/ctrlProp6.xml><?xml version="1.0" encoding="utf-8"?>
<formControlPr xmlns="http://schemas.microsoft.com/office/spreadsheetml/2009/9/main" objectType="Drop" dropStyle="combo" dx="16" fmlaLink="$I$13" fmlaRange="rates!$A$2:$A$90" noThreeD="1" sel="1" val="0"/>
</file>

<file path=xl/ctrlProps/ctrlProp7.xml><?xml version="1.0" encoding="utf-8"?>
<formControlPr xmlns="http://schemas.microsoft.com/office/spreadsheetml/2009/9/main" objectType="CheckBox" fmlaLink="$L$13" lockText="1" noThreeD="1"/>
</file>

<file path=xl/ctrlProps/ctrlProp8.xml><?xml version="1.0" encoding="utf-8"?>
<formControlPr xmlns="http://schemas.microsoft.com/office/spreadsheetml/2009/9/main" objectType="Drop" dropStyle="combo" dx="16" fmlaLink="$B$11" fmlaRange="'casual variables'!$B$11:$B$106" noThreeD="1" sel="1" val="0"/>
</file>

<file path=xl/ctrlProps/ctrlProp9.xml><?xml version="1.0" encoding="utf-8"?>
<formControlPr xmlns="http://schemas.microsoft.com/office/spreadsheetml/2009/9/main" objectType="Drop" dropStyle="combo" dx="16" fmlaLink="$B$13" fmlaRange="'casual variables'!$B$11:$B$10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19</xdr:row>
          <xdr:rowOff>31750</xdr:rowOff>
        </xdr:from>
        <xdr:to>
          <xdr:col>2</xdr:col>
          <xdr:colOff>368300</xdr:colOff>
          <xdr:row>20</xdr:row>
          <xdr:rowOff>76200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19</xdr:row>
          <xdr:rowOff>31750</xdr:rowOff>
        </xdr:from>
        <xdr:to>
          <xdr:col>3</xdr:col>
          <xdr:colOff>406400</xdr:colOff>
          <xdr:row>20</xdr:row>
          <xdr:rowOff>76200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196850</xdr:colOff>
          <xdr:row>11</xdr:row>
          <xdr:rowOff>146050</xdr:rowOff>
        </xdr:from>
        <xdr:to>
          <xdr:col>7</xdr:col>
          <xdr:colOff>463550</xdr:colOff>
          <xdr:row>13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22</xdr:row>
          <xdr:rowOff>38100</xdr:rowOff>
        </xdr:from>
        <xdr:to>
          <xdr:col>3</xdr:col>
          <xdr:colOff>838200</xdr:colOff>
          <xdr:row>23</xdr:row>
          <xdr:rowOff>88900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include full 17% super in the costing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82550</xdr:colOff>
          <xdr:row>10</xdr:row>
          <xdr:rowOff>120650</xdr:rowOff>
        </xdr:from>
        <xdr:to>
          <xdr:col>12</xdr:col>
          <xdr:colOff>6350</xdr:colOff>
          <xdr:row>12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</xdr:row>
          <xdr:rowOff>31750</xdr:rowOff>
        </xdr:from>
        <xdr:to>
          <xdr:col>13</xdr:col>
          <xdr:colOff>298450</xdr:colOff>
          <xdr:row>28</xdr:row>
          <xdr:rowOff>69850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82550</xdr:colOff>
          <xdr:row>11</xdr:row>
          <xdr:rowOff>120650</xdr:rowOff>
        </xdr:from>
        <xdr:to>
          <xdr:col>12</xdr:col>
          <xdr:colOff>6350</xdr:colOff>
          <xdr:row>13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15240</xdr:colOff>
      <xdr:row>0</xdr:row>
      <xdr:rowOff>15240</xdr:rowOff>
    </xdr:from>
    <xdr:to>
      <xdr:col>2</xdr:col>
      <xdr:colOff>7346</xdr:colOff>
      <xdr:row>2</xdr:row>
      <xdr:rowOff>106680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5240"/>
          <a:ext cx="2727686" cy="624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9</xdr:row>
          <xdr:rowOff>146050</xdr:rowOff>
        </xdr:from>
        <xdr:to>
          <xdr:col>0</xdr:col>
          <xdr:colOff>4006850</xdr:colOff>
          <xdr:row>11</xdr:row>
          <xdr:rowOff>31750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11</xdr:row>
          <xdr:rowOff>146050</xdr:rowOff>
        </xdr:from>
        <xdr:to>
          <xdr:col>0</xdr:col>
          <xdr:colOff>4006850</xdr:colOff>
          <xdr:row>13</xdr:row>
          <xdr:rowOff>25400</xdr:rowOff>
        </xdr:to>
        <xdr:sp macro="" textlink="">
          <xdr:nvSpPr>
            <xdr:cNvPr id="5129" name="Drop Dow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13</xdr:row>
          <xdr:rowOff>146050</xdr:rowOff>
        </xdr:from>
        <xdr:to>
          <xdr:col>0</xdr:col>
          <xdr:colOff>4006850</xdr:colOff>
          <xdr:row>15</xdr:row>
          <xdr:rowOff>31750</xdr:rowOff>
        </xdr:to>
        <xdr:sp macro="" textlink="">
          <xdr:nvSpPr>
            <xdr:cNvPr id="5130" name="Drop Dow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15</xdr:row>
          <xdr:rowOff>146050</xdr:rowOff>
        </xdr:from>
        <xdr:to>
          <xdr:col>0</xdr:col>
          <xdr:colOff>4006850</xdr:colOff>
          <xdr:row>17</xdr:row>
          <xdr:rowOff>25400</xdr:rowOff>
        </xdr:to>
        <xdr:sp macro="" textlink="">
          <xdr:nvSpPr>
            <xdr:cNvPr id="5131" name="Drop Dow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17</xdr:row>
          <xdr:rowOff>146050</xdr:rowOff>
        </xdr:from>
        <xdr:to>
          <xdr:col>0</xdr:col>
          <xdr:colOff>4000500</xdr:colOff>
          <xdr:row>19</xdr:row>
          <xdr:rowOff>25400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19</xdr:row>
          <xdr:rowOff>146050</xdr:rowOff>
        </xdr:from>
        <xdr:to>
          <xdr:col>0</xdr:col>
          <xdr:colOff>4006850</xdr:colOff>
          <xdr:row>21</xdr:row>
          <xdr:rowOff>25400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21</xdr:row>
          <xdr:rowOff>146050</xdr:rowOff>
        </xdr:from>
        <xdr:to>
          <xdr:col>0</xdr:col>
          <xdr:colOff>4006850</xdr:colOff>
          <xdr:row>23</xdr:row>
          <xdr:rowOff>25400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82550</xdr:colOff>
          <xdr:row>5</xdr:row>
          <xdr:rowOff>158750</xdr:rowOff>
        </xdr:from>
        <xdr:to>
          <xdr:col>6</xdr:col>
          <xdr:colOff>723900</xdr:colOff>
          <xdr:row>7</xdr:row>
          <xdr:rowOff>38100</xdr:rowOff>
        </xdr:to>
        <xdr:sp macro="" textlink="">
          <xdr:nvSpPr>
            <xdr:cNvPr id="5150" name="Drop Down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67056</xdr:colOff>
      <xdr:row>0</xdr:row>
      <xdr:rowOff>52162</xdr:rowOff>
    </xdr:from>
    <xdr:to>
      <xdr:col>0</xdr:col>
      <xdr:colOff>2560320</xdr:colOff>
      <xdr:row>2</xdr:row>
      <xdr:rowOff>4226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" y="52162"/>
          <a:ext cx="2493264" cy="523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67"/>
  <sheetViews>
    <sheetView topLeftCell="A88" workbookViewId="0">
      <selection activeCell="A6" sqref="A6"/>
    </sheetView>
  </sheetViews>
  <sheetFormatPr defaultRowHeight="15.5"/>
  <cols>
    <col min="2" max="2" width="82.69921875" bestFit="1" customWidth="1"/>
    <col min="3" max="3" width="8.796875" bestFit="1" customWidth="1"/>
    <col min="4" max="6" width="11.69921875" style="61" bestFit="1" customWidth="1"/>
    <col min="7" max="8" width="11.3984375" style="61" bestFit="1" customWidth="1"/>
    <col min="9" max="9" width="9.09765625" bestFit="1" customWidth="1"/>
    <col min="16" max="16" width="8.8984375" style="192"/>
    <col min="17" max="17" width="10.8984375" style="193" customWidth="1"/>
    <col min="18" max="18" width="14.796875" style="192" customWidth="1"/>
  </cols>
  <sheetData>
    <row r="1" spans="1:18">
      <c r="A1" t="s">
        <v>175</v>
      </c>
      <c r="Q1" s="190"/>
      <c r="R1" s="191"/>
    </row>
    <row r="2" spans="1:18">
      <c r="R2" s="194"/>
    </row>
    <row r="3" spans="1:18">
      <c r="A3" s="65" t="s">
        <v>475</v>
      </c>
      <c r="P3" s="192" t="s">
        <v>389</v>
      </c>
      <c r="Q3" s="195" t="s">
        <v>387</v>
      </c>
      <c r="R3" s="195" t="s">
        <v>388</v>
      </c>
    </row>
    <row r="4" spans="1:18">
      <c r="A4" s="65" t="s">
        <v>383</v>
      </c>
      <c r="P4" s="192" t="s">
        <v>389</v>
      </c>
      <c r="Q4" s="195" t="s">
        <v>387</v>
      </c>
      <c r="R4" s="195" t="s">
        <v>388</v>
      </c>
    </row>
    <row r="5" spans="1:18">
      <c r="A5" s="65" t="s">
        <v>358</v>
      </c>
    </row>
    <row r="6" spans="1:18">
      <c r="P6" s="192" t="s">
        <v>179</v>
      </c>
      <c r="Q6" s="193" t="s">
        <v>390</v>
      </c>
      <c r="R6" s="196" t="s">
        <v>391</v>
      </c>
    </row>
    <row r="7" spans="1:18">
      <c r="P7" s="192" t="s">
        <v>180</v>
      </c>
      <c r="Q7" s="193" t="s">
        <v>392</v>
      </c>
      <c r="R7" s="196" t="s">
        <v>393</v>
      </c>
    </row>
    <row r="8" spans="1:18">
      <c r="A8" t="s">
        <v>176</v>
      </c>
      <c r="P8" s="192" t="s">
        <v>181</v>
      </c>
      <c r="Q8" s="193" t="s">
        <v>394</v>
      </c>
      <c r="R8" s="196" t="s">
        <v>395</v>
      </c>
    </row>
    <row r="9" spans="1:18">
      <c r="D9" s="64">
        <v>42551</v>
      </c>
      <c r="E9" s="64">
        <v>42186</v>
      </c>
      <c r="F9" s="64">
        <v>41822</v>
      </c>
      <c r="G9" s="64">
        <v>41458</v>
      </c>
      <c r="H9" s="64">
        <v>41090</v>
      </c>
      <c r="I9" s="186">
        <v>40725</v>
      </c>
      <c r="P9" s="192" t="s">
        <v>182</v>
      </c>
      <c r="Q9" s="193" t="s">
        <v>396</v>
      </c>
      <c r="R9" s="196" t="s">
        <v>397</v>
      </c>
    </row>
    <row r="10" spans="1:18">
      <c r="A10" t="s">
        <v>324</v>
      </c>
      <c r="B10" t="s">
        <v>321</v>
      </c>
      <c r="C10" t="s">
        <v>177</v>
      </c>
      <c r="D10" s="61" t="s">
        <v>322</v>
      </c>
      <c r="E10" s="61" t="s">
        <v>322</v>
      </c>
      <c r="F10" s="61" t="s">
        <v>322</v>
      </c>
      <c r="G10" s="61" t="s">
        <v>322</v>
      </c>
      <c r="H10" s="61" t="s">
        <v>322</v>
      </c>
      <c r="I10" t="s">
        <v>322</v>
      </c>
      <c r="R10" s="196"/>
    </row>
    <row r="11" spans="1:18">
      <c r="A11" s="13">
        <v>1</v>
      </c>
      <c r="B11" t="s">
        <v>323</v>
      </c>
      <c r="P11" s="192" t="s">
        <v>183</v>
      </c>
      <c r="Q11" s="193" t="s">
        <v>398</v>
      </c>
      <c r="R11" s="196" t="s">
        <v>399</v>
      </c>
    </row>
    <row r="12" spans="1:18">
      <c r="A12" s="13">
        <f>A11+1</f>
        <v>2</v>
      </c>
      <c r="B12" t="s">
        <v>263</v>
      </c>
      <c r="C12" t="s">
        <v>390</v>
      </c>
      <c r="D12" s="61">
        <v>297.98</v>
      </c>
      <c r="E12" s="61">
        <v>287.07</v>
      </c>
      <c r="F12" s="61">
        <v>278.70999999999998</v>
      </c>
      <c r="G12" s="61">
        <v>270.59000000000003</v>
      </c>
      <c r="H12" s="61">
        <v>264.75</v>
      </c>
      <c r="I12">
        <v>254.6</v>
      </c>
      <c r="P12" s="192" t="s">
        <v>184</v>
      </c>
      <c r="Q12" s="193" t="s">
        <v>400</v>
      </c>
      <c r="R12" s="196" t="s">
        <v>401</v>
      </c>
    </row>
    <row r="13" spans="1:18">
      <c r="A13" s="13">
        <f t="shared" ref="A13:A76" si="0">A12+1</f>
        <v>3</v>
      </c>
      <c r="B13" t="s">
        <v>264</v>
      </c>
      <c r="C13" t="s">
        <v>392</v>
      </c>
      <c r="D13" s="61">
        <v>238.39</v>
      </c>
      <c r="E13" s="61">
        <v>229.66</v>
      </c>
      <c r="F13" s="61">
        <v>222.97</v>
      </c>
      <c r="G13" s="61">
        <v>216.48000000000002</v>
      </c>
      <c r="H13" s="61">
        <v>211.8</v>
      </c>
      <c r="I13">
        <v>203.68</v>
      </c>
      <c r="P13" s="192" t="s">
        <v>185</v>
      </c>
      <c r="Q13" s="193" t="s">
        <v>254</v>
      </c>
      <c r="R13" s="196" t="s">
        <v>402</v>
      </c>
    </row>
    <row r="14" spans="1:18">
      <c r="A14" s="13">
        <f t="shared" si="0"/>
        <v>4</v>
      </c>
      <c r="B14" t="s">
        <v>265</v>
      </c>
      <c r="C14" t="s">
        <v>394</v>
      </c>
      <c r="D14" s="61">
        <v>178.79</v>
      </c>
      <c r="E14" s="61">
        <v>172.24</v>
      </c>
      <c r="F14" s="61">
        <v>167.23</v>
      </c>
      <c r="G14" s="61">
        <v>162.36000000000001</v>
      </c>
      <c r="H14" s="61">
        <v>158.85</v>
      </c>
      <c r="I14">
        <v>152.76</v>
      </c>
      <c r="P14" s="192" t="s">
        <v>186</v>
      </c>
      <c r="Q14" s="193" t="s">
        <v>255</v>
      </c>
      <c r="R14" s="196" t="s">
        <v>403</v>
      </c>
    </row>
    <row r="15" spans="1:18">
      <c r="A15" s="13">
        <f t="shared" si="0"/>
        <v>5</v>
      </c>
      <c r="B15" t="s">
        <v>266</v>
      </c>
      <c r="C15" t="s">
        <v>396</v>
      </c>
      <c r="D15" s="61">
        <v>119.19</v>
      </c>
      <c r="E15" s="61">
        <v>114.83</v>
      </c>
      <c r="F15" s="61">
        <v>111.48</v>
      </c>
      <c r="G15" s="61">
        <v>108.24000000000001</v>
      </c>
      <c r="H15" s="61">
        <v>105.9</v>
      </c>
      <c r="I15">
        <v>101.84</v>
      </c>
      <c r="R15" s="196"/>
    </row>
    <row r="16" spans="1:18">
      <c r="A16" s="13">
        <f t="shared" si="0"/>
        <v>6</v>
      </c>
      <c r="B16" t="s">
        <v>267</v>
      </c>
      <c r="C16" t="s">
        <v>398</v>
      </c>
      <c r="D16" s="61">
        <v>153.57</v>
      </c>
      <c r="E16" s="61">
        <v>147.95000000000002</v>
      </c>
      <c r="F16" s="61">
        <v>143.63999999999999</v>
      </c>
      <c r="G16" s="61">
        <v>139.46</v>
      </c>
      <c r="H16" s="61">
        <v>136.44</v>
      </c>
      <c r="I16">
        <v>131.22</v>
      </c>
      <c r="P16" s="192" t="s">
        <v>187</v>
      </c>
      <c r="Q16" s="193" t="s">
        <v>404</v>
      </c>
      <c r="R16" s="196" t="s">
        <v>405</v>
      </c>
    </row>
    <row r="17" spans="1:18">
      <c r="A17" s="13">
        <f t="shared" si="0"/>
        <v>7</v>
      </c>
      <c r="B17" t="s">
        <v>268</v>
      </c>
      <c r="C17" t="s">
        <v>400</v>
      </c>
      <c r="D17" s="61">
        <v>129.61000000000001</v>
      </c>
      <c r="E17" s="61">
        <v>124.86</v>
      </c>
      <c r="F17" s="61">
        <v>121.23</v>
      </c>
      <c r="G17" s="61">
        <v>117.7</v>
      </c>
      <c r="H17" s="61">
        <v>115.17</v>
      </c>
      <c r="I17">
        <v>110.73</v>
      </c>
      <c r="P17" s="192" t="s">
        <v>188</v>
      </c>
      <c r="Q17" s="193" t="s">
        <v>406</v>
      </c>
      <c r="R17" s="196" t="s">
        <v>407</v>
      </c>
    </row>
    <row r="18" spans="1:18">
      <c r="A18" s="13">
        <f t="shared" si="0"/>
        <v>8</v>
      </c>
      <c r="B18" t="s">
        <v>269</v>
      </c>
      <c r="C18" t="s">
        <v>254</v>
      </c>
      <c r="D18" s="61">
        <v>102.38</v>
      </c>
      <c r="E18" s="61">
        <v>98.63</v>
      </c>
      <c r="F18" s="61">
        <v>95.76</v>
      </c>
      <c r="G18" s="61">
        <v>92.97</v>
      </c>
      <c r="H18" s="61">
        <v>90.96</v>
      </c>
      <c r="I18">
        <v>87.48</v>
      </c>
      <c r="P18" s="192" t="s">
        <v>189</v>
      </c>
      <c r="Q18" s="193" t="s">
        <v>408</v>
      </c>
      <c r="R18" s="196" t="s">
        <v>409</v>
      </c>
    </row>
    <row r="19" spans="1:18">
      <c r="A19" s="13">
        <f t="shared" si="0"/>
        <v>9</v>
      </c>
      <c r="B19" t="s">
        <v>270</v>
      </c>
      <c r="C19" t="s">
        <v>255</v>
      </c>
      <c r="D19" s="61">
        <v>86.41</v>
      </c>
      <c r="E19" s="61">
        <v>83.24</v>
      </c>
      <c r="F19" s="61">
        <v>80.819999999999993</v>
      </c>
      <c r="G19" s="61">
        <v>78.460000000000008</v>
      </c>
      <c r="H19" s="61">
        <v>76.78</v>
      </c>
      <c r="I19">
        <v>73.819999999999993</v>
      </c>
      <c r="R19" s="196"/>
    </row>
    <row r="20" spans="1:18">
      <c r="A20" s="13">
        <f t="shared" si="0"/>
        <v>10</v>
      </c>
      <c r="B20" t="s">
        <v>271</v>
      </c>
      <c r="C20" t="s">
        <v>404</v>
      </c>
      <c r="D20" s="61">
        <v>59.6</v>
      </c>
      <c r="E20" s="61">
        <v>57.410000000000004</v>
      </c>
      <c r="F20" s="61">
        <v>55.74</v>
      </c>
      <c r="G20" s="61">
        <v>54.120000000000005</v>
      </c>
      <c r="H20" s="61">
        <v>52.95</v>
      </c>
      <c r="I20">
        <v>50.92</v>
      </c>
      <c r="P20" s="192" t="s">
        <v>190</v>
      </c>
      <c r="Q20" s="193" t="s">
        <v>410</v>
      </c>
      <c r="R20" s="196" t="s">
        <v>411</v>
      </c>
    </row>
    <row r="21" spans="1:18">
      <c r="A21" s="13">
        <f t="shared" si="0"/>
        <v>11</v>
      </c>
      <c r="B21" t="s">
        <v>272</v>
      </c>
      <c r="C21" t="s">
        <v>406</v>
      </c>
      <c r="D21" s="61">
        <v>51.19</v>
      </c>
      <c r="E21" s="61">
        <v>49.32</v>
      </c>
      <c r="F21" s="61">
        <v>47.88</v>
      </c>
      <c r="G21" s="61">
        <v>46.49</v>
      </c>
      <c r="H21" s="61">
        <v>45.48</v>
      </c>
      <c r="I21">
        <v>43.74</v>
      </c>
      <c r="P21" s="192" t="s">
        <v>191</v>
      </c>
      <c r="Q21" s="193" t="s">
        <v>412</v>
      </c>
      <c r="R21" s="196" t="s">
        <v>413</v>
      </c>
    </row>
    <row r="22" spans="1:18">
      <c r="A22" s="13">
        <f t="shared" si="0"/>
        <v>12</v>
      </c>
      <c r="B22" t="s">
        <v>273</v>
      </c>
      <c r="C22" t="s">
        <v>408</v>
      </c>
      <c r="D22" s="61">
        <v>43.2</v>
      </c>
      <c r="E22" s="61">
        <v>41.62</v>
      </c>
      <c r="F22" s="61">
        <v>40.409999999999997</v>
      </c>
      <c r="G22" s="61">
        <v>39.230000000000004</v>
      </c>
      <c r="H22" s="61">
        <v>38.39</v>
      </c>
      <c r="I22">
        <v>36.909999999999997</v>
      </c>
      <c r="R22" s="196"/>
    </row>
    <row r="23" spans="1:18">
      <c r="A23" s="13">
        <f t="shared" si="0"/>
        <v>13</v>
      </c>
      <c r="B23" t="s">
        <v>274</v>
      </c>
      <c r="C23" t="s">
        <v>410</v>
      </c>
      <c r="D23" s="61">
        <v>102.38</v>
      </c>
      <c r="E23" s="61">
        <v>98.63</v>
      </c>
      <c r="F23" s="61">
        <v>95.76</v>
      </c>
      <c r="G23" s="61">
        <v>92.97</v>
      </c>
      <c r="H23" s="61">
        <v>90.96</v>
      </c>
      <c r="I23">
        <v>87.48</v>
      </c>
      <c r="P23" s="192" t="s">
        <v>192</v>
      </c>
      <c r="Q23" s="193" t="s">
        <v>414</v>
      </c>
      <c r="R23" s="196" t="s">
        <v>415</v>
      </c>
    </row>
    <row r="24" spans="1:18">
      <c r="A24" s="13">
        <f t="shared" si="0"/>
        <v>14</v>
      </c>
      <c r="B24" t="s">
        <v>275</v>
      </c>
      <c r="C24" t="s">
        <v>412</v>
      </c>
      <c r="D24" s="61">
        <v>86.41</v>
      </c>
      <c r="E24" s="61">
        <v>83.24</v>
      </c>
      <c r="F24" s="61">
        <v>80.819999999999993</v>
      </c>
      <c r="G24" s="61">
        <v>78.460000000000008</v>
      </c>
      <c r="H24" s="61">
        <v>76.78</v>
      </c>
      <c r="I24">
        <v>73.819999999999993</v>
      </c>
      <c r="P24" s="192" t="s">
        <v>193</v>
      </c>
      <c r="Q24" s="193" t="s">
        <v>416</v>
      </c>
      <c r="R24" s="196" t="s">
        <v>417</v>
      </c>
    </row>
    <row r="25" spans="1:18">
      <c r="A25" s="13">
        <f t="shared" si="0"/>
        <v>15</v>
      </c>
      <c r="B25" t="s">
        <v>276</v>
      </c>
      <c r="C25" t="s">
        <v>414</v>
      </c>
      <c r="D25" s="61">
        <v>102.38</v>
      </c>
      <c r="E25" s="61">
        <v>98.63</v>
      </c>
      <c r="F25" s="61">
        <v>95.76</v>
      </c>
      <c r="G25" s="61">
        <v>92.97</v>
      </c>
      <c r="H25" s="61">
        <v>90.96</v>
      </c>
      <c r="I25">
        <v>87.48</v>
      </c>
      <c r="P25" s="192" t="s">
        <v>194</v>
      </c>
      <c r="Q25" s="193" t="s">
        <v>418</v>
      </c>
      <c r="R25" s="196" t="s">
        <v>419</v>
      </c>
    </row>
    <row r="26" spans="1:18">
      <c r="A26" s="13">
        <f t="shared" si="0"/>
        <v>16</v>
      </c>
      <c r="B26" t="s">
        <v>277</v>
      </c>
      <c r="C26" t="s">
        <v>416</v>
      </c>
      <c r="D26" s="61">
        <v>86.41</v>
      </c>
      <c r="E26" s="61">
        <v>83.24</v>
      </c>
      <c r="F26" s="61">
        <v>80.819999999999993</v>
      </c>
      <c r="G26" s="61">
        <v>78.460000000000008</v>
      </c>
      <c r="H26" s="61">
        <v>76.78</v>
      </c>
      <c r="I26">
        <v>73.819999999999993</v>
      </c>
      <c r="P26" s="192" t="s">
        <v>195</v>
      </c>
      <c r="Q26" s="193" t="s">
        <v>420</v>
      </c>
      <c r="R26" s="196" t="s">
        <v>421</v>
      </c>
    </row>
    <row r="27" spans="1:18">
      <c r="A27" s="13">
        <f t="shared" si="0"/>
        <v>17</v>
      </c>
      <c r="B27" t="s">
        <v>278</v>
      </c>
      <c r="C27" t="s">
        <v>418</v>
      </c>
      <c r="D27" s="61">
        <v>76.78</v>
      </c>
      <c r="E27" s="61">
        <v>73.97</v>
      </c>
      <c r="F27" s="61">
        <v>71.819999999999993</v>
      </c>
      <c r="G27" s="61">
        <v>69.73</v>
      </c>
      <c r="H27" s="61">
        <v>68.22</v>
      </c>
      <c r="I27">
        <v>65.61</v>
      </c>
      <c r="R27" s="196"/>
    </row>
    <row r="28" spans="1:18">
      <c r="A28" s="13">
        <f t="shared" si="0"/>
        <v>18</v>
      </c>
      <c r="B28" t="s">
        <v>279</v>
      </c>
      <c r="C28" t="s">
        <v>420</v>
      </c>
      <c r="D28" s="61">
        <v>64.8</v>
      </c>
      <c r="E28" s="61">
        <v>62.43</v>
      </c>
      <c r="F28" s="61">
        <v>60.61</v>
      </c>
      <c r="G28" s="61">
        <v>58.85</v>
      </c>
      <c r="H28" s="61">
        <v>57.59</v>
      </c>
      <c r="I28">
        <v>55.37</v>
      </c>
      <c r="P28" s="192" t="s">
        <v>196</v>
      </c>
      <c r="Q28" s="193" t="s">
        <v>422</v>
      </c>
      <c r="R28" s="196" t="s">
        <v>423</v>
      </c>
    </row>
    <row r="29" spans="1:18">
      <c r="A29" s="13">
        <f t="shared" si="0"/>
        <v>19</v>
      </c>
      <c r="B29" t="s">
        <v>280</v>
      </c>
      <c r="C29" t="s">
        <v>422</v>
      </c>
      <c r="D29" s="61">
        <v>51.19</v>
      </c>
      <c r="E29" s="61">
        <v>49.32</v>
      </c>
      <c r="F29" s="61">
        <v>47.88</v>
      </c>
      <c r="G29" s="61">
        <v>46.49</v>
      </c>
      <c r="H29" s="61">
        <v>45.48</v>
      </c>
      <c r="I29">
        <v>43.74</v>
      </c>
      <c r="P29" s="192" t="s">
        <v>197</v>
      </c>
      <c r="Q29" s="193" t="s">
        <v>424</v>
      </c>
      <c r="R29" s="196" t="s">
        <v>425</v>
      </c>
    </row>
    <row r="30" spans="1:18">
      <c r="A30" s="13">
        <f t="shared" si="0"/>
        <v>20</v>
      </c>
      <c r="B30" t="s">
        <v>281</v>
      </c>
      <c r="C30" t="s">
        <v>424</v>
      </c>
      <c r="D30" s="61">
        <v>43.2</v>
      </c>
      <c r="E30" s="61">
        <v>41.62</v>
      </c>
      <c r="F30" s="61">
        <v>40.409999999999997</v>
      </c>
      <c r="G30" s="61">
        <v>39.230000000000004</v>
      </c>
      <c r="H30" s="61">
        <v>38.39</v>
      </c>
      <c r="I30">
        <v>36.909999999999997</v>
      </c>
      <c r="R30" s="196"/>
    </row>
    <row r="31" spans="1:18">
      <c r="A31" s="13">
        <f t="shared" si="0"/>
        <v>21</v>
      </c>
      <c r="C31" t="s">
        <v>328</v>
      </c>
      <c r="H31" s="61">
        <v>0</v>
      </c>
      <c r="I31">
        <v>0</v>
      </c>
    </row>
    <row r="32" spans="1:18" ht="16" thickBot="1">
      <c r="A32" s="13">
        <f t="shared" si="0"/>
        <v>22</v>
      </c>
      <c r="B32" t="s">
        <v>282</v>
      </c>
      <c r="C32" t="s">
        <v>426</v>
      </c>
      <c r="D32" s="61">
        <v>46.8</v>
      </c>
      <c r="E32" s="61">
        <v>45.09</v>
      </c>
      <c r="F32" s="61">
        <v>43.77</v>
      </c>
      <c r="G32" s="61">
        <v>42.5</v>
      </c>
      <c r="H32" s="61">
        <v>41.58</v>
      </c>
      <c r="I32">
        <v>39.979999999999997</v>
      </c>
      <c r="Q32" s="197"/>
    </row>
    <row r="33" spans="1:18" ht="16" thickTop="1">
      <c r="A33" s="13">
        <f t="shared" si="0"/>
        <v>23</v>
      </c>
      <c r="B33" t="s">
        <v>283</v>
      </c>
      <c r="C33" t="s">
        <v>426</v>
      </c>
      <c r="D33" s="61">
        <v>44.53</v>
      </c>
      <c r="E33" s="61">
        <v>42.9</v>
      </c>
      <c r="F33" s="61">
        <v>41.65</v>
      </c>
      <c r="G33" s="61">
        <v>40.44</v>
      </c>
      <c r="H33" s="61">
        <v>39.57</v>
      </c>
      <c r="I33">
        <v>38.049999999999997</v>
      </c>
      <c r="Q33" s="198"/>
    </row>
    <row r="34" spans="1:18">
      <c r="A34" s="13">
        <f t="shared" si="0"/>
        <v>24</v>
      </c>
      <c r="B34" t="s">
        <v>284</v>
      </c>
      <c r="C34" t="s">
        <v>426</v>
      </c>
      <c r="D34" s="61">
        <v>42.26</v>
      </c>
      <c r="E34" s="61">
        <v>40.71</v>
      </c>
      <c r="F34" s="61">
        <v>39.53</v>
      </c>
      <c r="G34" s="61">
        <v>38.369999999999997</v>
      </c>
      <c r="H34" s="61">
        <v>37.549999999999997</v>
      </c>
      <c r="I34">
        <v>36.1</v>
      </c>
      <c r="Q34" s="198"/>
    </row>
    <row r="35" spans="1:18">
      <c r="A35" s="13">
        <f t="shared" si="0"/>
        <v>25</v>
      </c>
      <c r="B35" t="s">
        <v>285</v>
      </c>
      <c r="C35" t="s">
        <v>428</v>
      </c>
      <c r="D35" s="61">
        <v>74.88</v>
      </c>
      <c r="E35" s="61">
        <v>72.14</v>
      </c>
      <c r="F35" s="61">
        <v>70.040000000000006</v>
      </c>
      <c r="G35" s="61">
        <v>68</v>
      </c>
      <c r="H35" s="61">
        <v>66.540000000000006</v>
      </c>
      <c r="I35">
        <v>63.98</v>
      </c>
      <c r="Q35" s="198"/>
    </row>
    <row r="36" spans="1:18">
      <c r="A36" s="13">
        <f t="shared" si="0"/>
        <v>26</v>
      </c>
      <c r="B36" t="s">
        <v>286</v>
      </c>
      <c r="C36" t="s">
        <v>428</v>
      </c>
      <c r="D36" s="61">
        <v>71.25</v>
      </c>
      <c r="E36" s="61">
        <v>68.64</v>
      </c>
      <c r="F36" s="61">
        <v>66.64</v>
      </c>
      <c r="G36" s="61">
        <v>64.7</v>
      </c>
      <c r="H36" s="61">
        <v>63.31</v>
      </c>
      <c r="I36">
        <v>60.87</v>
      </c>
    </row>
    <row r="37" spans="1:18">
      <c r="A37" s="13">
        <f t="shared" si="0"/>
        <v>27</v>
      </c>
      <c r="B37" t="s">
        <v>287</v>
      </c>
      <c r="C37" t="s">
        <v>428</v>
      </c>
      <c r="D37" s="61">
        <v>67.61</v>
      </c>
      <c r="E37" s="61">
        <v>65.14</v>
      </c>
      <c r="F37" s="61">
        <v>63.24</v>
      </c>
      <c r="G37" s="61">
        <v>61.4</v>
      </c>
      <c r="H37" s="61">
        <v>60.08</v>
      </c>
      <c r="I37">
        <v>57.77</v>
      </c>
      <c r="P37" s="191"/>
      <c r="Q37" s="190"/>
      <c r="R37" s="191"/>
    </row>
    <row r="38" spans="1:18">
      <c r="A38" s="13">
        <f t="shared" si="0"/>
        <v>28</v>
      </c>
      <c r="B38" t="s">
        <v>288</v>
      </c>
      <c r="C38" t="s">
        <v>430</v>
      </c>
      <c r="D38" s="61">
        <v>93.6</v>
      </c>
      <c r="E38" s="61">
        <v>90.18</v>
      </c>
      <c r="F38" s="61">
        <v>87.55</v>
      </c>
      <c r="G38" s="61">
        <v>85</v>
      </c>
      <c r="H38" s="61">
        <v>83.17</v>
      </c>
      <c r="I38">
        <v>79.97</v>
      </c>
      <c r="P38" s="192" t="s">
        <v>177</v>
      </c>
      <c r="Q38" s="195" t="s">
        <v>387</v>
      </c>
      <c r="R38" s="195" t="s">
        <v>388</v>
      </c>
    </row>
    <row r="39" spans="1:18">
      <c r="A39" s="13">
        <f t="shared" si="0"/>
        <v>29</v>
      </c>
      <c r="B39" t="s">
        <v>289</v>
      </c>
      <c r="C39" t="s">
        <v>430</v>
      </c>
      <c r="D39" s="61">
        <v>89.06</v>
      </c>
      <c r="E39" s="61">
        <v>85.8</v>
      </c>
      <c r="F39" s="61">
        <v>83.3</v>
      </c>
      <c r="G39" s="61">
        <v>80.87</v>
      </c>
      <c r="H39" s="61">
        <v>79.13</v>
      </c>
      <c r="I39">
        <v>76.09</v>
      </c>
    </row>
    <row r="40" spans="1:18">
      <c r="A40" s="13">
        <f t="shared" si="0"/>
        <v>30</v>
      </c>
      <c r="B40" t="s">
        <v>290</v>
      </c>
      <c r="C40" t="s">
        <v>430</v>
      </c>
      <c r="D40" s="61">
        <v>84.52</v>
      </c>
      <c r="E40" s="61">
        <v>81.42</v>
      </c>
      <c r="F40" s="61">
        <v>79.05</v>
      </c>
      <c r="G40" s="61">
        <v>76.75</v>
      </c>
      <c r="H40" s="61">
        <v>75.099999999999994</v>
      </c>
      <c r="I40">
        <v>72.209999999999994</v>
      </c>
      <c r="P40" s="192" t="s">
        <v>198</v>
      </c>
      <c r="Q40" s="193" t="s">
        <v>426</v>
      </c>
      <c r="R40" s="196" t="s">
        <v>427</v>
      </c>
    </row>
    <row r="41" spans="1:18">
      <c r="A41" s="13">
        <f t="shared" si="0"/>
        <v>31</v>
      </c>
      <c r="C41" t="s">
        <v>328</v>
      </c>
      <c r="H41" s="61">
        <v>0</v>
      </c>
      <c r="I41">
        <v>0</v>
      </c>
      <c r="P41" s="192" t="s">
        <v>199</v>
      </c>
      <c r="Q41" s="193" t="s">
        <v>426</v>
      </c>
      <c r="R41" s="196" t="s">
        <v>427</v>
      </c>
    </row>
    <row r="42" spans="1:18">
      <c r="A42" s="13">
        <f t="shared" si="0"/>
        <v>32</v>
      </c>
      <c r="B42" t="s">
        <v>291</v>
      </c>
      <c r="C42" t="s">
        <v>426</v>
      </c>
      <c r="D42" s="61">
        <v>73.59</v>
      </c>
      <c r="E42" s="61">
        <v>70.900000000000006</v>
      </c>
      <c r="F42" s="61">
        <v>68.83</v>
      </c>
      <c r="G42" s="61">
        <v>66.83</v>
      </c>
      <c r="H42" s="61">
        <v>65.39</v>
      </c>
      <c r="I42">
        <v>62.87</v>
      </c>
      <c r="P42" s="192" t="s">
        <v>200</v>
      </c>
      <c r="Q42" s="193" t="s">
        <v>426</v>
      </c>
      <c r="R42" s="196" t="s">
        <v>427</v>
      </c>
    </row>
    <row r="43" spans="1:18">
      <c r="A43" s="13">
        <f t="shared" si="0"/>
        <v>33</v>
      </c>
      <c r="B43" t="s">
        <v>292</v>
      </c>
      <c r="C43" t="s">
        <v>426</v>
      </c>
      <c r="D43" s="61">
        <v>68.84</v>
      </c>
      <c r="E43" s="61">
        <v>66.320000000000007</v>
      </c>
      <c r="F43" s="61">
        <v>64.39</v>
      </c>
      <c r="G43" s="61">
        <v>62.51</v>
      </c>
      <c r="H43" s="61">
        <v>61.17</v>
      </c>
      <c r="I43">
        <v>58.81</v>
      </c>
      <c r="R43" s="196"/>
    </row>
    <row r="44" spans="1:18">
      <c r="A44" s="13">
        <f t="shared" si="0"/>
        <v>34</v>
      </c>
      <c r="B44" t="s">
        <v>293</v>
      </c>
      <c r="C44" t="s">
        <v>426</v>
      </c>
      <c r="D44" s="61">
        <v>59.33</v>
      </c>
      <c r="E44" s="61">
        <v>57.160000000000004</v>
      </c>
      <c r="F44" s="61">
        <v>55.5</v>
      </c>
      <c r="G44" s="61">
        <v>53.88</v>
      </c>
      <c r="H44" s="61">
        <v>52.72</v>
      </c>
      <c r="I44">
        <v>50.69</v>
      </c>
      <c r="R44" s="196"/>
    </row>
    <row r="45" spans="1:18">
      <c r="A45" s="13">
        <f t="shared" si="0"/>
        <v>35</v>
      </c>
      <c r="B45" t="s">
        <v>294</v>
      </c>
      <c r="C45" t="s">
        <v>426</v>
      </c>
      <c r="D45" s="61">
        <v>52.99</v>
      </c>
      <c r="E45" s="61">
        <v>51.050000000000004</v>
      </c>
      <c r="F45" s="61">
        <v>49.57</v>
      </c>
      <c r="G45" s="61">
        <v>48.120000000000005</v>
      </c>
      <c r="H45" s="61">
        <v>47.09</v>
      </c>
      <c r="I45">
        <v>45.28</v>
      </c>
      <c r="P45" s="192" t="s">
        <v>201</v>
      </c>
      <c r="Q45" s="193" t="s">
        <v>428</v>
      </c>
      <c r="R45" s="196" t="s">
        <v>429</v>
      </c>
    </row>
    <row r="46" spans="1:18">
      <c r="A46" s="13">
        <f t="shared" si="0"/>
        <v>36</v>
      </c>
      <c r="B46" t="s">
        <v>295</v>
      </c>
      <c r="C46" t="s">
        <v>426</v>
      </c>
      <c r="D46" s="61">
        <v>48.18</v>
      </c>
      <c r="E46" s="61">
        <v>46.42</v>
      </c>
      <c r="F46" s="61">
        <v>45.07</v>
      </c>
      <c r="G46" s="61">
        <v>43.75</v>
      </c>
      <c r="H46" s="61">
        <v>42.81</v>
      </c>
      <c r="I46">
        <v>41.16</v>
      </c>
      <c r="P46" s="192" t="s">
        <v>202</v>
      </c>
      <c r="Q46" s="193" t="s">
        <v>428</v>
      </c>
      <c r="R46" s="196" t="s">
        <v>429</v>
      </c>
    </row>
    <row r="47" spans="1:18">
      <c r="A47" s="13">
        <f t="shared" si="0"/>
        <v>37</v>
      </c>
      <c r="B47" t="s">
        <v>296</v>
      </c>
      <c r="C47" t="s">
        <v>426</v>
      </c>
      <c r="D47" s="61">
        <v>46.33</v>
      </c>
      <c r="E47" s="61">
        <v>44.64</v>
      </c>
      <c r="F47" s="61">
        <v>43.34</v>
      </c>
      <c r="G47" s="61">
        <v>42.07</v>
      </c>
      <c r="H47" s="61">
        <v>41.17</v>
      </c>
      <c r="I47">
        <v>39.590000000000003</v>
      </c>
      <c r="P47" s="192" t="s">
        <v>203</v>
      </c>
      <c r="Q47" s="193" t="s">
        <v>428</v>
      </c>
      <c r="R47" s="196" t="s">
        <v>429</v>
      </c>
    </row>
    <row r="48" spans="1:18">
      <c r="A48" s="13">
        <f t="shared" si="0"/>
        <v>38</v>
      </c>
      <c r="B48" t="s">
        <v>297</v>
      </c>
      <c r="C48" t="s">
        <v>426</v>
      </c>
      <c r="D48" s="61">
        <v>41.76</v>
      </c>
      <c r="E48" s="61">
        <v>40.230000000000004</v>
      </c>
      <c r="F48" s="61">
        <v>39.06</v>
      </c>
      <c r="G48" s="61">
        <v>37.92</v>
      </c>
      <c r="H48" s="61">
        <v>37.1</v>
      </c>
      <c r="I48">
        <v>35.68</v>
      </c>
      <c r="R48" s="196"/>
    </row>
    <row r="49" spans="1:18">
      <c r="A49" s="13">
        <f t="shared" si="0"/>
        <v>39</v>
      </c>
      <c r="B49" t="s">
        <v>298</v>
      </c>
      <c r="C49" t="s">
        <v>426</v>
      </c>
      <c r="D49" s="61">
        <v>38.549999999999997</v>
      </c>
      <c r="E49" s="61">
        <v>37.14</v>
      </c>
      <c r="F49" s="61">
        <v>36.06</v>
      </c>
      <c r="G49" s="61">
        <v>35.01</v>
      </c>
      <c r="H49" s="61">
        <v>34.25</v>
      </c>
      <c r="I49">
        <v>32.94</v>
      </c>
      <c r="R49" s="196"/>
    </row>
    <row r="50" spans="1:18">
      <c r="A50" s="13">
        <f t="shared" si="0"/>
        <v>40</v>
      </c>
      <c r="B50" t="s">
        <v>299</v>
      </c>
      <c r="C50" t="s">
        <v>426</v>
      </c>
      <c r="D50" s="61">
        <v>33.729999999999997</v>
      </c>
      <c r="E50" s="61">
        <v>32.49</v>
      </c>
      <c r="F50" s="61">
        <v>31.55</v>
      </c>
      <c r="G50" s="61">
        <v>30.63</v>
      </c>
      <c r="H50" s="61">
        <v>29.97</v>
      </c>
      <c r="I50">
        <v>28.82</v>
      </c>
      <c r="P50" s="192" t="s">
        <v>204</v>
      </c>
      <c r="Q50" s="193" t="s">
        <v>430</v>
      </c>
      <c r="R50" s="196" t="s">
        <v>431</v>
      </c>
    </row>
    <row r="51" spans="1:18">
      <c r="A51" s="13">
        <f t="shared" si="0"/>
        <v>41</v>
      </c>
      <c r="B51" t="s">
        <v>300</v>
      </c>
      <c r="C51" t="s">
        <v>426</v>
      </c>
      <c r="D51" s="61">
        <v>32.61</v>
      </c>
      <c r="E51" s="61">
        <v>31.41</v>
      </c>
      <c r="F51" s="61">
        <v>30.5</v>
      </c>
      <c r="G51" s="61">
        <v>29.61</v>
      </c>
      <c r="H51" s="61">
        <v>28.97</v>
      </c>
      <c r="I51">
        <v>27.86</v>
      </c>
      <c r="P51" s="192" t="s">
        <v>205</v>
      </c>
      <c r="Q51" s="193" t="s">
        <v>430</v>
      </c>
      <c r="R51" s="196" t="s">
        <v>431</v>
      </c>
    </row>
    <row r="52" spans="1:18">
      <c r="A52" s="13">
        <f t="shared" si="0"/>
        <v>42</v>
      </c>
      <c r="B52" t="s">
        <v>301</v>
      </c>
      <c r="C52" t="s">
        <v>426</v>
      </c>
      <c r="D52" s="61">
        <v>29.55</v>
      </c>
      <c r="E52" s="61">
        <v>28.47</v>
      </c>
      <c r="F52" s="61">
        <v>27.64</v>
      </c>
      <c r="G52" s="61">
        <v>26.84</v>
      </c>
      <c r="H52" s="61">
        <v>26.26</v>
      </c>
      <c r="I52">
        <v>25.25</v>
      </c>
      <c r="P52" s="192" t="s">
        <v>206</v>
      </c>
      <c r="Q52" s="193" t="s">
        <v>430</v>
      </c>
      <c r="R52" s="196" t="s">
        <v>431</v>
      </c>
    </row>
    <row r="53" spans="1:18">
      <c r="A53" s="13">
        <f t="shared" si="0"/>
        <v>43</v>
      </c>
      <c r="B53" t="s">
        <v>302</v>
      </c>
      <c r="C53" t="s">
        <v>426</v>
      </c>
      <c r="D53" s="61">
        <v>25.67</v>
      </c>
      <c r="E53" s="61">
        <v>24.73</v>
      </c>
      <c r="F53" s="61">
        <v>24.01</v>
      </c>
      <c r="G53" s="61">
        <v>23.31</v>
      </c>
      <c r="H53" s="61">
        <v>22.81</v>
      </c>
      <c r="I53">
        <v>21.93</v>
      </c>
    </row>
    <row r="54" spans="1:18">
      <c r="A54" s="13">
        <f t="shared" si="0"/>
        <v>44</v>
      </c>
      <c r="B54" t="s">
        <v>303</v>
      </c>
      <c r="C54" t="s">
        <v>426</v>
      </c>
      <c r="D54" s="61">
        <v>17.04</v>
      </c>
      <c r="E54" s="61">
        <v>16.41</v>
      </c>
      <c r="F54" s="61">
        <v>15.94</v>
      </c>
      <c r="G54" s="61">
        <v>15.47</v>
      </c>
      <c r="H54" s="61">
        <v>15.14</v>
      </c>
      <c r="I54">
        <v>14.56</v>
      </c>
    </row>
    <row r="55" spans="1:18">
      <c r="A55" s="13">
        <f t="shared" si="0"/>
        <v>45</v>
      </c>
      <c r="B55" t="s">
        <v>304</v>
      </c>
      <c r="C55" t="s">
        <v>426</v>
      </c>
      <c r="D55" s="61">
        <v>20.38</v>
      </c>
      <c r="E55" s="61">
        <v>19.63</v>
      </c>
      <c r="F55" s="61">
        <v>19.059999999999999</v>
      </c>
      <c r="G55" s="61">
        <v>18.510000000000002</v>
      </c>
      <c r="H55" s="61">
        <v>18.11</v>
      </c>
      <c r="I55">
        <v>17.41</v>
      </c>
    </row>
    <row r="56" spans="1:18">
      <c r="A56" s="13">
        <f t="shared" si="0"/>
        <v>46</v>
      </c>
      <c r="B56" t="s">
        <v>305</v>
      </c>
      <c r="C56" t="s">
        <v>426</v>
      </c>
      <c r="D56" s="61">
        <v>25.39</v>
      </c>
      <c r="E56" s="61">
        <v>24.46</v>
      </c>
      <c r="F56" s="61">
        <v>23.75</v>
      </c>
      <c r="G56" s="61">
        <v>23.06</v>
      </c>
      <c r="H56" s="61">
        <v>22.56</v>
      </c>
      <c r="I56">
        <v>21.69</v>
      </c>
    </row>
    <row r="57" spans="1:18">
      <c r="A57" s="13">
        <f t="shared" si="0"/>
        <v>47</v>
      </c>
      <c r="B57" t="s">
        <v>306</v>
      </c>
      <c r="C57" t="s">
        <v>426</v>
      </c>
      <c r="D57" s="61">
        <v>28.06</v>
      </c>
      <c r="E57" s="61">
        <v>27.03</v>
      </c>
      <c r="F57" s="61">
        <v>26.25</v>
      </c>
      <c r="G57" s="61">
        <v>25.48</v>
      </c>
      <c r="H57" s="61">
        <v>24.93</v>
      </c>
      <c r="I57">
        <v>23.98</v>
      </c>
    </row>
    <row r="58" spans="1:18">
      <c r="A58" s="13">
        <f t="shared" si="0"/>
        <v>48</v>
      </c>
      <c r="C58" t="s">
        <v>328</v>
      </c>
      <c r="H58" s="61">
        <v>0</v>
      </c>
      <c r="I58">
        <v>0</v>
      </c>
    </row>
    <row r="59" spans="1:18">
      <c r="A59" s="13">
        <f t="shared" si="0"/>
        <v>49</v>
      </c>
      <c r="B59" t="s">
        <v>329</v>
      </c>
      <c r="C59" t="s">
        <v>428</v>
      </c>
      <c r="D59" s="61">
        <v>77.09</v>
      </c>
      <c r="E59" s="61">
        <v>74.27</v>
      </c>
      <c r="F59" s="61">
        <v>72.11</v>
      </c>
      <c r="G59" s="61">
        <v>70</v>
      </c>
      <c r="H59" s="61">
        <v>68.5</v>
      </c>
      <c r="I59">
        <v>65.86</v>
      </c>
      <c r="P59" s="200"/>
      <c r="Q59" s="199"/>
      <c r="R59" s="200"/>
    </row>
    <row r="60" spans="1:18">
      <c r="A60" s="13">
        <f t="shared" si="0"/>
        <v>50</v>
      </c>
      <c r="B60" t="s">
        <v>330</v>
      </c>
      <c r="C60" t="s">
        <v>428</v>
      </c>
      <c r="D60" s="61">
        <v>74.13</v>
      </c>
      <c r="E60" s="61">
        <v>71.42</v>
      </c>
      <c r="F60" s="61">
        <v>69.34</v>
      </c>
      <c r="G60" s="61">
        <v>67.320000000000007</v>
      </c>
      <c r="H60" s="61">
        <v>65.87</v>
      </c>
      <c r="I60">
        <v>63.34</v>
      </c>
      <c r="P60" s="202"/>
      <c r="Q60" s="201"/>
      <c r="R60" s="202"/>
    </row>
    <row r="61" spans="1:18">
      <c r="A61" s="13">
        <f t="shared" si="0"/>
        <v>51</v>
      </c>
      <c r="B61" t="s">
        <v>331</v>
      </c>
      <c r="C61" t="s">
        <v>428</v>
      </c>
      <c r="D61" s="61">
        <v>66.81</v>
      </c>
      <c r="E61" s="61">
        <v>64.37</v>
      </c>
      <c r="F61" s="61">
        <v>62.49</v>
      </c>
      <c r="G61" s="61">
        <v>60.67</v>
      </c>
      <c r="H61" s="61">
        <v>59.37</v>
      </c>
      <c r="I61">
        <v>57.08</v>
      </c>
    </row>
    <row r="62" spans="1:18">
      <c r="A62" s="13">
        <f t="shared" si="0"/>
        <v>52</v>
      </c>
      <c r="B62" t="s">
        <v>332</v>
      </c>
      <c r="C62" t="s">
        <v>428</v>
      </c>
      <c r="D62" s="61">
        <v>61.68</v>
      </c>
      <c r="E62" s="61">
        <v>59.42</v>
      </c>
      <c r="F62" s="61">
        <v>57.69</v>
      </c>
      <c r="G62" s="61">
        <v>56.01</v>
      </c>
      <c r="H62" s="61">
        <v>54.8</v>
      </c>
      <c r="I62">
        <v>52.7</v>
      </c>
    </row>
    <row r="63" spans="1:18">
      <c r="A63" s="13">
        <f t="shared" si="0"/>
        <v>53</v>
      </c>
      <c r="B63" t="s">
        <v>333</v>
      </c>
      <c r="C63" t="s">
        <v>428</v>
      </c>
      <c r="D63" s="61">
        <v>53.96</v>
      </c>
      <c r="E63" s="61">
        <v>51.99</v>
      </c>
      <c r="F63" s="61">
        <v>50.47</v>
      </c>
      <c r="G63" s="61">
        <v>49</v>
      </c>
      <c r="H63" s="61">
        <v>47.95</v>
      </c>
      <c r="I63">
        <v>46.11</v>
      </c>
      <c r="P63" s="194"/>
      <c r="R63" s="194"/>
    </row>
    <row r="64" spans="1:18">
      <c r="A64" s="13">
        <f t="shared" si="0"/>
        <v>54</v>
      </c>
      <c r="B64" t="s">
        <v>334</v>
      </c>
      <c r="C64" t="s">
        <v>428</v>
      </c>
      <c r="D64" s="61">
        <v>52.17</v>
      </c>
      <c r="E64" s="61">
        <v>50.26</v>
      </c>
      <c r="F64" s="61">
        <v>48.8</v>
      </c>
      <c r="G64" s="61">
        <v>47.38</v>
      </c>
      <c r="H64" s="61">
        <v>46.36</v>
      </c>
      <c r="I64">
        <v>44.57</v>
      </c>
      <c r="P64" s="191"/>
      <c r="Q64" s="190"/>
      <c r="R64" s="191"/>
    </row>
    <row r="65" spans="1:18">
      <c r="A65" s="13">
        <f t="shared" si="0"/>
        <v>55</v>
      </c>
      <c r="B65" t="s">
        <v>335</v>
      </c>
      <c r="C65" t="s">
        <v>428</v>
      </c>
      <c r="D65" s="61">
        <v>47.28</v>
      </c>
      <c r="E65" s="61">
        <v>45.550000000000004</v>
      </c>
      <c r="F65" s="61">
        <v>44.23</v>
      </c>
      <c r="G65" s="61">
        <v>42.94</v>
      </c>
      <c r="H65" s="61">
        <v>42.01</v>
      </c>
      <c r="I65">
        <v>40.4</v>
      </c>
      <c r="P65" s="192" t="s">
        <v>177</v>
      </c>
      <c r="Q65" s="195" t="s">
        <v>387</v>
      </c>
      <c r="R65" s="195" t="s">
        <v>388</v>
      </c>
    </row>
    <row r="66" spans="1:18">
      <c r="A66" s="13">
        <f t="shared" si="0"/>
        <v>56</v>
      </c>
      <c r="B66" t="s">
        <v>340</v>
      </c>
      <c r="C66" t="s">
        <v>428</v>
      </c>
      <c r="D66" s="61">
        <v>41.07</v>
      </c>
      <c r="E66" s="61">
        <v>39.57</v>
      </c>
      <c r="F66" s="61">
        <v>38.42</v>
      </c>
      <c r="G66" s="61">
        <v>37.300000000000004</v>
      </c>
      <c r="H66" s="61">
        <v>36.5</v>
      </c>
      <c r="I66">
        <v>35.090000000000003</v>
      </c>
    </row>
    <row r="67" spans="1:18">
      <c r="A67" s="13">
        <f t="shared" si="0"/>
        <v>57</v>
      </c>
      <c r="B67" t="s">
        <v>336</v>
      </c>
      <c r="C67" t="s">
        <v>428</v>
      </c>
      <c r="D67" s="61">
        <v>27.26</v>
      </c>
      <c r="E67" s="61">
        <v>26.26</v>
      </c>
      <c r="F67" s="61">
        <v>25.5</v>
      </c>
      <c r="G67" s="61">
        <v>24.75</v>
      </c>
      <c r="H67" s="61">
        <v>24.22</v>
      </c>
      <c r="I67">
        <v>23.29</v>
      </c>
      <c r="P67" s="192" t="s">
        <v>207</v>
      </c>
      <c r="Q67" s="193" t="s">
        <v>426</v>
      </c>
      <c r="R67" s="196" t="s">
        <v>427</v>
      </c>
    </row>
    <row r="68" spans="1:18">
      <c r="A68" s="13">
        <f t="shared" si="0"/>
        <v>58</v>
      </c>
      <c r="B68" t="s">
        <v>337</v>
      </c>
      <c r="C68" t="s">
        <v>428</v>
      </c>
      <c r="D68" s="61">
        <v>32.6</v>
      </c>
      <c r="E68" s="61">
        <v>31.41</v>
      </c>
      <c r="F68" s="61">
        <v>30.5</v>
      </c>
      <c r="G68" s="61">
        <v>29.61</v>
      </c>
      <c r="H68" s="61">
        <v>28.97</v>
      </c>
      <c r="I68">
        <v>27.86</v>
      </c>
      <c r="P68" s="192" t="s">
        <v>208</v>
      </c>
      <c r="Q68" s="193" t="s">
        <v>426</v>
      </c>
      <c r="R68" s="196" t="s">
        <v>427</v>
      </c>
    </row>
    <row r="69" spans="1:18">
      <c r="A69" s="13">
        <f t="shared" si="0"/>
        <v>59</v>
      </c>
      <c r="B69" t="s">
        <v>338</v>
      </c>
      <c r="C69" t="s">
        <v>428</v>
      </c>
      <c r="D69" s="61">
        <v>40.619999999999997</v>
      </c>
      <c r="E69" s="61">
        <v>39.14</v>
      </c>
      <c r="F69" s="61">
        <v>38</v>
      </c>
      <c r="G69" s="61">
        <v>36.89</v>
      </c>
      <c r="H69" s="61">
        <v>36.090000000000003</v>
      </c>
      <c r="I69">
        <v>34.71</v>
      </c>
      <c r="P69" s="192" t="s">
        <v>209</v>
      </c>
      <c r="Q69" s="193" t="s">
        <v>426</v>
      </c>
      <c r="R69" s="196" t="s">
        <v>427</v>
      </c>
    </row>
    <row r="70" spans="1:18">
      <c r="A70" s="13">
        <f t="shared" si="0"/>
        <v>60</v>
      </c>
      <c r="B70" t="s">
        <v>339</v>
      </c>
      <c r="C70" t="s">
        <v>428</v>
      </c>
      <c r="D70" s="61">
        <v>44.9</v>
      </c>
      <c r="E70" s="61">
        <v>43.26</v>
      </c>
      <c r="F70" s="61">
        <v>42</v>
      </c>
      <c r="G70" s="61">
        <v>40.770000000000003</v>
      </c>
      <c r="H70" s="61">
        <v>39.89</v>
      </c>
      <c r="I70">
        <v>38.36</v>
      </c>
      <c r="P70" s="192" t="s">
        <v>210</v>
      </c>
      <c r="Q70" s="193" t="s">
        <v>426</v>
      </c>
      <c r="R70" s="196" t="s">
        <v>427</v>
      </c>
    </row>
    <row r="71" spans="1:18">
      <c r="A71" s="13">
        <f t="shared" si="0"/>
        <v>61</v>
      </c>
      <c r="C71" t="s">
        <v>328</v>
      </c>
      <c r="H71" s="61">
        <v>0</v>
      </c>
      <c r="I71">
        <v>0</v>
      </c>
      <c r="P71" s="192" t="s">
        <v>211</v>
      </c>
      <c r="Q71" s="193" t="s">
        <v>426</v>
      </c>
      <c r="R71" s="196" t="s">
        <v>427</v>
      </c>
    </row>
    <row r="72" spans="1:18">
      <c r="A72" s="13">
        <f t="shared" si="0"/>
        <v>62</v>
      </c>
      <c r="B72" t="s">
        <v>343</v>
      </c>
      <c r="C72" t="s">
        <v>430</v>
      </c>
      <c r="D72" s="61">
        <v>96.36</v>
      </c>
      <c r="E72" s="61">
        <v>92.84</v>
      </c>
      <c r="F72" s="61">
        <v>90.13</v>
      </c>
      <c r="G72" s="61">
        <v>87.51</v>
      </c>
      <c r="H72" s="61">
        <v>85.62</v>
      </c>
      <c r="I72">
        <v>82.33</v>
      </c>
      <c r="P72" s="192" t="s">
        <v>212</v>
      </c>
      <c r="Q72" s="193" t="s">
        <v>426</v>
      </c>
      <c r="R72" s="196" t="s">
        <v>427</v>
      </c>
    </row>
    <row r="73" spans="1:18">
      <c r="A73" s="13">
        <f t="shared" si="0"/>
        <v>63</v>
      </c>
      <c r="B73" t="s">
        <v>344</v>
      </c>
      <c r="C73" t="s">
        <v>430</v>
      </c>
      <c r="D73" s="61">
        <v>92.67</v>
      </c>
      <c r="E73" s="61">
        <v>89.27</v>
      </c>
      <c r="F73" s="61">
        <v>86.67</v>
      </c>
      <c r="G73" s="61">
        <v>84.15</v>
      </c>
      <c r="H73" s="61">
        <v>82.34</v>
      </c>
      <c r="I73">
        <v>79.17</v>
      </c>
      <c r="P73" s="192" t="s">
        <v>213</v>
      </c>
      <c r="Q73" s="193" t="s">
        <v>426</v>
      </c>
      <c r="R73" s="196" t="s">
        <v>427</v>
      </c>
    </row>
    <row r="74" spans="1:18">
      <c r="A74" s="13">
        <f t="shared" si="0"/>
        <v>64</v>
      </c>
      <c r="B74" t="s">
        <v>345</v>
      </c>
      <c r="C74" t="s">
        <v>430</v>
      </c>
      <c r="D74" s="61">
        <v>83.52</v>
      </c>
      <c r="E74" s="61">
        <v>80.460000000000008</v>
      </c>
      <c r="F74" s="61">
        <v>78.12</v>
      </c>
      <c r="G74" s="61">
        <v>75.84</v>
      </c>
      <c r="H74" s="61">
        <v>74.209999999999994</v>
      </c>
      <c r="I74">
        <v>71.349999999999994</v>
      </c>
      <c r="P74" s="192" t="s">
        <v>214</v>
      </c>
      <c r="Q74" s="193" t="s">
        <v>426</v>
      </c>
      <c r="R74" s="196" t="s">
        <v>427</v>
      </c>
    </row>
    <row r="75" spans="1:18">
      <c r="A75" s="13">
        <f t="shared" si="0"/>
        <v>65</v>
      </c>
      <c r="B75" t="s">
        <v>346</v>
      </c>
      <c r="C75" t="s">
        <v>430</v>
      </c>
      <c r="D75" s="61">
        <v>77.099999999999994</v>
      </c>
      <c r="E75" s="61">
        <v>74.28</v>
      </c>
      <c r="F75" s="61">
        <v>72.11</v>
      </c>
      <c r="G75" s="61">
        <v>70.010000000000005</v>
      </c>
      <c r="H75" s="61">
        <v>68.510000000000005</v>
      </c>
      <c r="I75">
        <v>65.87</v>
      </c>
      <c r="P75" s="192" t="s">
        <v>215</v>
      </c>
      <c r="Q75" s="193" t="s">
        <v>426</v>
      </c>
      <c r="R75" s="196" t="s">
        <v>427</v>
      </c>
    </row>
    <row r="76" spans="1:18">
      <c r="A76" s="13">
        <f t="shared" si="0"/>
        <v>66</v>
      </c>
      <c r="B76" t="s">
        <v>354</v>
      </c>
      <c r="C76" t="s">
        <v>430</v>
      </c>
      <c r="D76" s="61">
        <v>67.459999999999994</v>
      </c>
      <c r="E76" s="61">
        <v>64.989999999999995</v>
      </c>
      <c r="F76" s="61">
        <v>63.09</v>
      </c>
      <c r="G76" s="61">
        <v>61.25</v>
      </c>
      <c r="H76" s="61">
        <v>59.94</v>
      </c>
      <c r="I76">
        <v>57.63</v>
      </c>
      <c r="P76" s="192" t="s">
        <v>216</v>
      </c>
      <c r="Q76" s="193" t="s">
        <v>426</v>
      </c>
      <c r="R76" s="196" t="s">
        <v>427</v>
      </c>
    </row>
    <row r="77" spans="1:18">
      <c r="A77" s="13">
        <f t="shared" ref="A77:A106" si="1">A76+1</f>
        <v>67</v>
      </c>
      <c r="B77" t="s">
        <v>347</v>
      </c>
      <c r="C77" t="s">
        <v>430</v>
      </c>
      <c r="D77" s="61">
        <v>65.209999999999994</v>
      </c>
      <c r="E77" s="61">
        <v>62.83</v>
      </c>
      <c r="F77" s="61">
        <v>61</v>
      </c>
      <c r="G77" s="61">
        <v>59.22</v>
      </c>
      <c r="H77" s="61">
        <v>57.94</v>
      </c>
      <c r="I77">
        <v>55.72</v>
      </c>
      <c r="P77" s="192" t="s">
        <v>217</v>
      </c>
      <c r="Q77" s="193" t="s">
        <v>426</v>
      </c>
      <c r="R77" s="196" t="s">
        <v>427</v>
      </c>
    </row>
    <row r="78" spans="1:18">
      <c r="A78" s="13">
        <f t="shared" si="1"/>
        <v>68</v>
      </c>
      <c r="B78" t="s">
        <v>348</v>
      </c>
      <c r="C78" t="s">
        <v>430</v>
      </c>
      <c r="D78" s="61">
        <v>59.1</v>
      </c>
      <c r="E78" s="61">
        <v>56.94</v>
      </c>
      <c r="F78" s="61">
        <v>55.28</v>
      </c>
      <c r="G78" s="61">
        <v>53.67</v>
      </c>
      <c r="H78" s="61">
        <v>2.52</v>
      </c>
      <c r="I78">
        <v>50.5</v>
      </c>
      <c r="P78" s="192" t="s">
        <v>218</v>
      </c>
      <c r="Q78" s="193" t="s">
        <v>426</v>
      </c>
      <c r="R78" s="196" t="s">
        <v>427</v>
      </c>
    </row>
    <row r="79" spans="1:18">
      <c r="A79" s="13">
        <f t="shared" si="1"/>
        <v>69</v>
      </c>
      <c r="B79" t="s">
        <v>349</v>
      </c>
      <c r="C79" t="s">
        <v>430</v>
      </c>
      <c r="D79" s="61">
        <v>51.34</v>
      </c>
      <c r="E79" s="61">
        <v>49.46</v>
      </c>
      <c r="F79" s="61">
        <v>48.02</v>
      </c>
      <c r="G79" s="61">
        <v>46.62</v>
      </c>
      <c r="H79" s="61">
        <v>45.62</v>
      </c>
      <c r="I79">
        <v>43.86</v>
      </c>
      <c r="P79" s="192" t="s">
        <v>219</v>
      </c>
      <c r="Q79" s="193" t="s">
        <v>426</v>
      </c>
      <c r="R79" s="196" t="s">
        <v>427</v>
      </c>
    </row>
    <row r="80" spans="1:18">
      <c r="A80" s="13">
        <f t="shared" si="1"/>
        <v>70</v>
      </c>
      <c r="B80" t="s">
        <v>350</v>
      </c>
      <c r="C80" t="s">
        <v>430</v>
      </c>
      <c r="D80" s="61">
        <v>34.08</v>
      </c>
      <c r="E80" s="61">
        <v>32.83</v>
      </c>
      <c r="F80" s="61">
        <v>31.87</v>
      </c>
      <c r="G80" s="61">
        <v>30.94</v>
      </c>
      <c r="H80" s="61">
        <v>30.28</v>
      </c>
      <c r="I80">
        <v>29.11</v>
      </c>
      <c r="P80" s="192" t="s">
        <v>220</v>
      </c>
      <c r="Q80" s="193" t="s">
        <v>426</v>
      </c>
      <c r="R80" s="196" t="s">
        <v>427</v>
      </c>
    </row>
    <row r="81" spans="1:18">
      <c r="A81" s="13">
        <f t="shared" si="1"/>
        <v>71</v>
      </c>
      <c r="B81" t="s">
        <v>351</v>
      </c>
      <c r="C81" t="s">
        <v>430</v>
      </c>
      <c r="D81" s="61">
        <v>40.76</v>
      </c>
      <c r="E81" s="61">
        <v>39.26</v>
      </c>
      <c r="F81" s="61">
        <v>38.119999999999997</v>
      </c>
      <c r="G81" s="61">
        <v>37.01</v>
      </c>
      <c r="H81" s="61">
        <v>36.21</v>
      </c>
      <c r="I81">
        <v>34.82</v>
      </c>
      <c r="P81" s="192" t="s">
        <v>221</v>
      </c>
      <c r="Q81" s="193" t="s">
        <v>426</v>
      </c>
      <c r="R81" s="196" t="s">
        <v>427</v>
      </c>
    </row>
    <row r="82" spans="1:18">
      <c r="A82" s="13">
        <f t="shared" si="1"/>
        <v>72</v>
      </c>
      <c r="B82" t="s">
        <v>352</v>
      </c>
      <c r="C82" t="s">
        <v>430</v>
      </c>
      <c r="D82" s="61">
        <v>50.78</v>
      </c>
      <c r="E82" s="61">
        <v>48.92</v>
      </c>
      <c r="F82" s="61">
        <v>47.5</v>
      </c>
      <c r="G82" s="61">
        <v>46.11</v>
      </c>
      <c r="H82" s="61">
        <v>45.12</v>
      </c>
      <c r="I82">
        <v>43.38</v>
      </c>
      <c r="P82" s="192" t="s">
        <v>222</v>
      </c>
      <c r="Q82" s="193" t="s">
        <v>426</v>
      </c>
      <c r="R82" s="196" t="s">
        <v>427</v>
      </c>
    </row>
    <row r="83" spans="1:18">
      <c r="A83" s="13">
        <f t="shared" si="1"/>
        <v>73</v>
      </c>
      <c r="B83" t="s">
        <v>353</v>
      </c>
      <c r="C83" t="s">
        <v>430</v>
      </c>
      <c r="D83" s="61">
        <v>56.12</v>
      </c>
      <c r="E83" s="61">
        <v>54.07</v>
      </c>
      <c r="F83" s="61">
        <v>52.5</v>
      </c>
      <c r="G83" s="61">
        <v>50.97</v>
      </c>
      <c r="H83" s="61">
        <v>49.87</v>
      </c>
      <c r="I83">
        <v>47.95</v>
      </c>
    </row>
    <row r="84" spans="1:18">
      <c r="A84" s="13">
        <f t="shared" si="1"/>
        <v>74</v>
      </c>
      <c r="C84" t="s">
        <v>328</v>
      </c>
      <c r="H84" s="61">
        <v>0</v>
      </c>
      <c r="I84">
        <v>0</v>
      </c>
    </row>
    <row r="85" spans="1:18">
      <c r="A85" s="13">
        <f t="shared" si="1"/>
        <v>75</v>
      </c>
      <c r="B85" t="s">
        <v>307</v>
      </c>
      <c r="C85" t="s">
        <v>432</v>
      </c>
      <c r="D85" s="61">
        <v>25.76</v>
      </c>
      <c r="E85" s="61">
        <v>25.16</v>
      </c>
      <c r="F85" s="61">
        <v>24.55</v>
      </c>
      <c r="G85" s="61">
        <v>23.64</v>
      </c>
      <c r="H85" s="61">
        <v>22.86</v>
      </c>
      <c r="I85">
        <v>22.03</v>
      </c>
    </row>
    <row r="86" spans="1:18">
      <c r="A86" s="13">
        <f t="shared" si="1"/>
        <v>76</v>
      </c>
      <c r="B86" t="s">
        <v>308</v>
      </c>
      <c r="C86" t="s">
        <v>432</v>
      </c>
      <c r="D86" s="61">
        <v>24.3</v>
      </c>
      <c r="E86" s="61">
        <v>23.740000000000002</v>
      </c>
      <c r="F86" s="61">
        <v>23.16</v>
      </c>
      <c r="G86" s="61">
        <v>22.3</v>
      </c>
      <c r="H86" s="61">
        <v>21.56</v>
      </c>
      <c r="I86">
        <v>20.78</v>
      </c>
    </row>
    <row r="87" spans="1:18">
      <c r="A87" s="13">
        <f t="shared" si="1"/>
        <v>77</v>
      </c>
      <c r="B87" t="s">
        <v>309</v>
      </c>
      <c r="C87" t="s">
        <v>432</v>
      </c>
      <c r="D87" s="61">
        <v>23.43</v>
      </c>
      <c r="E87" s="61">
        <v>22.88</v>
      </c>
      <c r="F87" s="61">
        <v>22.31</v>
      </c>
      <c r="G87" s="61">
        <v>21.490000000000002</v>
      </c>
      <c r="H87" s="61">
        <v>20.77</v>
      </c>
      <c r="I87">
        <v>20.02</v>
      </c>
      <c r="P87" s="192" t="s">
        <v>223</v>
      </c>
      <c r="Q87" s="193" t="s">
        <v>428</v>
      </c>
      <c r="R87" s="196" t="s">
        <v>429</v>
      </c>
    </row>
    <row r="88" spans="1:18">
      <c r="A88" s="13">
        <f t="shared" si="1"/>
        <v>78</v>
      </c>
      <c r="B88" t="s">
        <v>310</v>
      </c>
      <c r="C88" t="s">
        <v>432</v>
      </c>
      <c r="D88" s="61">
        <v>22.76</v>
      </c>
      <c r="E88" s="61">
        <v>22.240000000000002</v>
      </c>
      <c r="F88" s="61">
        <v>21.69</v>
      </c>
      <c r="G88" s="61">
        <v>20.89</v>
      </c>
      <c r="H88" s="61">
        <v>20.2</v>
      </c>
      <c r="I88">
        <v>19.47</v>
      </c>
      <c r="P88" s="192" t="s">
        <v>224</v>
      </c>
      <c r="Q88" s="193" t="s">
        <v>428</v>
      </c>
      <c r="R88" s="196" t="s">
        <v>429</v>
      </c>
    </row>
    <row r="89" spans="1:18">
      <c r="A89" s="13">
        <f t="shared" si="1"/>
        <v>79</v>
      </c>
      <c r="B89" t="s">
        <v>311</v>
      </c>
      <c r="C89" t="s">
        <v>432</v>
      </c>
      <c r="D89" s="61">
        <v>22.13</v>
      </c>
      <c r="E89" s="61">
        <v>21.61</v>
      </c>
      <c r="F89" s="61">
        <v>21.080000000000002</v>
      </c>
      <c r="G89" s="61">
        <v>20.3</v>
      </c>
      <c r="H89" s="61">
        <v>19.63</v>
      </c>
      <c r="I89">
        <v>18.920000000000002</v>
      </c>
      <c r="P89" s="192" t="s">
        <v>225</v>
      </c>
      <c r="Q89" s="193" t="s">
        <v>428</v>
      </c>
      <c r="R89" s="196" t="s">
        <v>429</v>
      </c>
    </row>
    <row r="90" spans="1:18">
      <c r="A90" s="13">
        <f t="shared" si="1"/>
        <v>80</v>
      </c>
      <c r="C90" t="s">
        <v>328</v>
      </c>
      <c r="H90" s="61">
        <v>0</v>
      </c>
      <c r="I90">
        <v>0</v>
      </c>
      <c r="P90" s="192" t="s">
        <v>226</v>
      </c>
      <c r="Q90" s="193" t="s">
        <v>428</v>
      </c>
      <c r="R90" s="196" t="s">
        <v>429</v>
      </c>
    </row>
    <row r="91" spans="1:18">
      <c r="A91" s="13">
        <f t="shared" si="1"/>
        <v>81</v>
      </c>
      <c r="B91" t="s">
        <v>342</v>
      </c>
      <c r="C91" t="s">
        <v>440</v>
      </c>
      <c r="D91" s="61">
        <v>72.09</v>
      </c>
      <c r="E91" s="61">
        <v>69.45</v>
      </c>
      <c r="F91" s="61">
        <v>67.42</v>
      </c>
      <c r="G91" s="61">
        <v>65.460000000000008</v>
      </c>
      <c r="H91" s="61">
        <v>64.05</v>
      </c>
      <c r="I91">
        <v>61.58</v>
      </c>
      <c r="P91" s="192" t="s">
        <v>227</v>
      </c>
      <c r="Q91" s="193" t="s">
        <v>428</v>
      </c>
      <c r="R91" s="196" t="s">
        <v>429</v>
      </c>
    </row>
    <row r="92" spans="1:18">
      <c r="A92" s="13">
        <f t="shared" si="1"/>
        <v>82</v>
      </c>
      <c r="B92" t="s">
        <v>341</v>
      </c>
      <c r="C92" t="s">
        <v>442</v>
      </c>
      <c r="D92" s="61">
        <v>37.94</v>
      </c>
      <c r="E92" s="61">
        <v>36.550000000000004</v>
      </c>
      <c r="F92" s="61">
        <v>35.49</v>
      </c>
      <c r="G92" s="61">
        <v>34.450000000000003</v>
      </c>
      <c r="H92" s="61">
        <v>33.71</v>
      </c>
      <c r="I92">
        <v>32.409999999999997</v>
      </c>
      <c r="P92" s="192" t="s">
        <v>228</v>
      </c>
      <c r="Q92" s="193" t="s">
        <v>428</v>
      </c>
      <c r="R92" s="196" t="s">
        <v>429</v>
      </c>
    </row>
    <row r="93" spans="1:18">
      <c r="A93" s="13">
        <f t="shared" si="1"/>
        <v>83</v>
      </c>
      <c r="B93" s="65" t="s">
        <v>361</v>
      </c>
      <c r="C93" s="65" t="s">
        <v>447</v>
      </c>
      <c r="D93" s="61">
        <v>72.09</v>
      </c>
      <c r="E93" s="61">
        <v>69.45</v>
      </c>
      <c r="F93" s="61">
        <v>67.42</v>
      </c>
      <c r="G93" s="61">
        <v>65.460000000000008</v>
      </c>
      <c r="H93" s="61">
        <v>64.05</v>
      </c>
      <c r="I93">
        <v>61.58</v>
      </c>
      <c r="P93" s="192" t="s">
        <v>229</v>
      </c>
      <c r="Q93" s="193" t="s">
        <v>428</v>
      </c>
      <c r="R93" s="196" t="s">
        <v>429</v>
      </c>
    </row>
    <row r="94" spans="1:18">
      <c r="A94" s="13">
        <f t="shared" si="1"/>
        <v>84</v>
      </c>
      <c r="B94" s="65" t="s">
        <v>362</v>
      </c>
      <c r="C94" s="65" t="s">
        <v>449</v>
      </c>
      <c r="D94" s="61">
        <v>54.63</v>
      </c>
      <c r="E94" s="61">
        <v>52.63</v>
      </c>
      <c r="F94" s="61">
        <v>51.1</v>
      </c>
      <c r="G94" s="61">
        <v>49.61</v>
      </c>
      <c r="H94" s="61">
        <v>48.54</v>
      </c>
      <c r="I94">
        <v>46.67</v>
      </c>
      <c r="P94" s="192" t="s">
        <v>230</v>
      </c>
      <c r="Q94" s="193" t="s">
        <v>428</v>
      </c>
      <c r="R94" s="196" t="s">
        <v>429</v>
      </c>
    </row>
    <row r="95" spans="1:18">
      <c r="A95" s="13">
        <f t="shared" si="1"/>
        <v>85</v>
      </c>
      <c r="B95" s="65" t="s">
        <v>363</v>
      </c>
      <c r="C95" s="65" t="s">
        <v>451</v>
      </c>
      <c r="D95" s="61">
        <v>45.53</v>
      </c>
      <c r="E95" s="61">
        <v>43.86</v>
      </c>
      <c r="F95" s="61">
        <v>42.58</v>
      </c>
      <c r="G95" s="61">
        <v>41.34</v>
      </c>
      <c r="H95" s="61">
        <v>40.450000000000003</v>
      </c>
      <c r="I95">
        <v>38.89</v>
      </c>
      <c r="P95" s="192" t="s">
        <v>231</v>
      </c>
      <c r="Q95" s="193" t="s">
        <v>428</v>
      </c>
      <c r="R95" s="196" t="s">
        <v>429</v>
      </c>
    </row>
    <row r="96" spans="1:18">
      <c r="A96" s="13">
        <f t="shared" si="1"/>
        <v>86</v>
      </c>
      <c r="B96" s="65" t="s">
        <v>364</v>
      </c>
      <c r="C96" s="65" t="s">
        <v>453</v>
      </c>
      <c r="D96" s="61">
        <v>29.55</v>
      </c>
      <c r="E96" s="61">
        <v>28.47</v>
      </c>
      <c r="F96" s="61">
        <v>27.64</v>
      </c>
      <c r="G96" s="61">
        <v>0</v>
      </c>
      <c r="H96" s="61">
        <v>0</v>
      </c>
      <c r="I96" s="61">
        <v>0</v>
      </c>
      <c r="P96" s="192" t="s">
        <v>232</v>
      </c>
      <c r="Q96" s="193" t="s">
        <v>428</v>
      </c>
      <c r="R96" s="196" t="s">
        <v>429</v>
      </c>
    </row>
    <row r="97" spans="1:18">
      <c r="A97" s="13">
        <f t="shared" si="1"/>
        <v>87</v>
      </c>
      <c r="B97" t="s">
        <v>312</v>
      </c>
      <c r="C97" s="65" t="s">
        <v>455</v>
      </c>
      <c r="D97" s="61">
        <v>28.35</v>
      </c>
      <c r="E97" s="61">
        <v>28.35</v>
      </c>
      <c r="F97" s="61">
        <v>28.35</v>
      </c>
      <c r="G97" s="61">
        <v>28.35</v>
      </c>
      <c r="H97" s="61">
        <v>28.35</v>
      </c>
      <c r="I97">
        <v>27.26</v>
      </c>
      <c r="P97" s="192" t="s">
        <v>233</v>
      </c>
      <c r="Q97" s="193" t="s">
        <v>428</v>
      </c>
      <c r="R97" s="196" t="s">
        <v>429</v>
      </c>
    </row>
    <row r="98" spans="1:18">
      <c r="A98" s="13">
        <f t="shared" si="1"/>
        <v>88</v>
      </c>
      <c r="B98" t="s">
        <v>313</v>
      </c>
      <c r="C98" s="65" t="s">
        <v>457</v>
      </c>
      <c r="D98" s="61">
        <v>22.68</v>
      </c>
      <c r="E98" s="61">
        <v>22.68</v>
      </c>
      <c r="F98" s="61">
        <v>22.68</v>
      </c>
      <c r="G98" s="61">
        <v>22.68</v>
      </c>
      <c r="H98" s="61">
        <v>22.68</v>
      </c>
      <c r="I98">
        <v>21.81</v>
      </c>
      <c r="P98" s="192" t="s">
        <v>234</v>
      </c>
      <c r="Q98" s="193" t="s">
        <v>428</v>
      </c>
      <c r="R98" s="196" t="s">
        <v>429</v>
      </c>
    </row>
    <row r="99" spans="1:18">
      <c r="A99" s="13">
        <f>A98+1</f>
        <v>89</v>
      </c>
      <c r="B99" t="s">
        <v>314</v>
      </c>
      <c r="C99" s="65" t="s">
        <v>459</v>
      </c>
      <c r="D99" s="61">
        <v>58.97</v>
      </c>
      <c r="E99" s="61">
        <v>58.97</v>
      </c>
      <c r="F99" s="61">
        <v>58.97</v>
      </c>
      <c r="G99" s="61">
        <v>58.97</v>
      </c>
      <c r="H99" s="61">
        <v>58.97</v>
      </c>
      <c r="I99">
        <v>56.7</v>
      </c>
      <c r="R99" s="196"/>
    </row>
    <row r="100" spans="1:18">
      <c r="A100" s="13">
        <f t="shared" si="1"/>
        <v>90</v>
      </c>
      <c r="B100" t="s">
        <v>315</v>
      </c>
      <c r="C100" s="65" t="s">
        <v>461</v>
      </c>
      <c r="D100" s="61">
        <v>28.94</v>
      </c>
      <c r="E100" s="61">
        <v>28.94</v>
      </c>
      <c r="F100" s="61">
        <v>28.94</v>
      </c>
      <c r="G100" s="61">
        <v>28.94</v>
      </c>
      <c r="H100" s="61">
        <v>28.94</v>
      </c>
      <c r="I100">
        <v>27.83</v>
      </c>
    </row>
    <row r="101" spans="1:18">
      <c r="A101" s="13">
        <f t="shared" si="1"/>
        <v>91</v>
      </c>
      <c r="B101" t="s">
        <v>316</v>
      </c>
      <c r="C101" s="65" t="s">
        <v>463</v>
      </c>
      <c r="D101" s="61">
        <v>50.12</v>
      </c>
      <c r="E101" s="61">
        <v>50.120000000000005</v>
      </c>
      <c r="F101" s="61">
        <v>50.12</v>
      </c>
      <c r="G101" s="61">
        <v>50.12</v>
      </c>
      <c r="H101" s="61">
        <v>50.12</v>
      </c>
      <c r="I101">
        <v>48.19</v>
      </c>
      <c r="P101" s="192" t="s">
        <v>235</v>
      </c>
      <c r="Q101" s="193" t="s">
        <v>430</v>
      </c>
      <c r="R101" s="196" t="s">
        <v>431</v>
      </c>
    </row>
    <row r="102" spans="1:18">
      <c r="A102" s="13">
        <f t="shared" si="1"/>
        <v>92</v>
      </c>
      <c r="B102" t="s">
        <v>317</v>
      </c>
      <c r="C102" s="65" t="s">
        <v>465</v>
      </c>
      <c r="D102" s="61">
        <v>39.79</v>
      </c>
      <c r="E102" s="61">
        <v>39.79</v>
      </c>
      <c r="F102" s="61">
        <v>39.79</v>
      </c>
      <c r="G102" s="61">
        <v>39.79</v>
      </c>
      <c r="H102" s="61">
        <v>39.79</v>
      </c>
      <c r="I102">
        <v>38.26</v>
      </c>
      <c r="P102" s="192" t="s">
        <v>236</v>
      </c>
      <c r="Q102" s="193" t="s">
        <v>430</v>
      </c>
      <c r="R102" s="196" t="s">
        <v>431</v>
      </c>
    </row>
    <row r="103" spans="1:18">
      <c r="A103" s="13">
        <f t="shared" si="1"/>
        <v>93</v>
      </c>
      <c r="C103" t="s">
        <v>328</v>
      </c>
      <c r="H103" s="61">
        <v>0</v>
      </c>
      <c r="I103">
        <v>0</v>
      </c>
      <c r="P103" s="192" t="s">
        <v>237</v>
      </c>
      <c r="Q103" s="193" t="s">
        <v>430</v>
      </c>
      <c r="R103" s="196" t="s">
        <v>431</v>
      </c>
    </row>
    <row r="104" spans="1:18">
      <c r="A104" s="13">
        <f t="shared" si="1"/>
        <v>94</v>
      </c>
      <c r="B104" t="s">
        <v>318</v>
      </c>
      <c r="C104" t="s">
        <v>468</v>
      </c>
      <c r="D104" s="61">
        <v>61</v>
      </c>
      <c r="E104" s="61">
        <v>60</v>
      </c>
      <c r="F104" s="61">
        <v>59</v>
      </c>
      <c r="G104" s="61">
        <v>56</v>
      </c>
      <c r="H104" s="61">
        <v>54</v>
      </c>
      <c r="I104">
        <v>52</v>
      </c>
      <c r="P104" s="192" t="s">
        <v>238</v>
      </c>
      <c r="Q104" s="193" t="s">
        <v>430</v>
      </c>
      <c r="R104" s="196" t="s">
        <v>431</v>
      </c>
    </row>
    <row r="105" spans="1:18">
      <c r="A105" s="13">
        <f t="shared" si="1"/>
        <v>95</v>
      </c>
      <c r="B105" t="s">
        <v>319</v>
      </c>
      <c r="C105" t="s">
        <v>470</v>
      </c>
      <c r="D105" s="61">
        <v>12</v>
      </c>
      <c r="E105" s="61">
        <v>12</v>
      </c>
      <c r="F105" s="61">
        <v>12</v>
      </c>
      <c r="G105" s="61">
        <v>12</v>
      </c>
      <c r="H105" s="61">
        <v>12</v>
      </c>
      <c r="I105">
        <v>12</v>
      </c>
      <c r="P105" s="192" t="s">
        <v>239</v>
      </c>
      <c r="Q105" s="193" t="s">
        <v>430</v>
      </c>
      <c r="R105" s="196" t="s">
        <v>431</v>
      </c>
    </row>
    <row r="106" spans="1:18">
      <c r="A106" s="13">
        <f t="shared" si="1"/>
        <v>96</v>
      </c>
      <c r="B106" t="s">
        <v>320</v>
      </c>
      <c r="C106" t="s">
        <v>472</v>
      </c>
      <c r="D106" s="61">
        <v>41</v>
      </c>
      <c r="E106" s="61">
        <v>40</v>
      </c>
      <c r="F106" s="61">
        <v>40</v>
      </c>
      <c r="G106" s="61">
        <v>38</v>
      </c>
      <c r="H106" s="61">
        <v>37</v>
      </c>
      <c r="I106">
        <v>36</v>
      </c>
      <c r="P106" s="192" t="s">
        <v>240</v>
      </c>
      <c r="Q106" s="193" t="s">
        <v>430</v>
      </c>
      <c r="R106" s="196" t="s">
        <v>431</v>
      </c>
    </row>
    <row r="107" spans="1:18">
      <c r="A107" s="13"/>
      <c r="P107" s="192" t="s">
        <v>241</v>
      </c>
      <c r="Q107" s="193" t="s">
        <v>430</v>
      </c>
      <c r="R107" s="196" t="s">
        <v>431</v>
      </c>
    </row>
    <row r="108" spans="1:18">
      <c r="A108" s="13"/>
      <c r="P108" s="192" t="s">
        <v>242</v>
      </c>
      <c r="Q108" s="193" t="s">
        <v>430</v>
      </c>
      <c r="R108" s="196" t="s">
        <v>431</v>
      </c>
    </row>
    <row r="109" spans="1:18">
      <c r="P109" s="192" t="s">
        <v>243</v>
      </c>
      <c r="Q109" s="193" t="s">
        <v>430</v>
      </c>
      <c r="R109" s="196" t="s">
        <v>431</v>
      </c>
    </row>
    <row r="110" spans="1:18">
      <c r="P110" s="192" t="s">
        <v>244</v>
      </c>
      <c r="Q110" s="193" t="s">
        <v>430</v>
      </c>
      <c r="R110" s="196" t="s">
        <v>431</v>
      </c>
    </row>
    <row r="111" spans="1:18">
      <c r="P111" s="192" t="s">
        <v>245</v>
      </c>
      <c r="Q111" s="193" t="s">
        <v>430</v>
      </c>
      <c r="R111" s="196" t="s">
        <v>431</v>
      </c>
    </row>
    <row r="112" spans="1:18">
      <c r="P112" s="192" t="s">
        <v>246</v>
      </c>
      <c r="Q112" s="193" t="s">
        <v>430</v>
      </c>
      <c r="R112" s="196" t="s">
        <v>431</v>
      </c>
    </row>
    <row r="114" spans="16:18">
      <c r="P114" s="191"/>
      <c r="Q114" s="190"/>
      <c r="R114" s="191"/>
    </row>
    <row r="115" spans="16:18">
      <c r="Q115" s="198"/>
    </row>
    <row r="116" spans="16:18">
      <c r="Q116" s="198"/>
    </row>
    <row r="117" spans="16:18">
      <c r="Q117" s="198"/>
    </row>
    <row r="118" spans="16:18">
      <c r="P118" s="192" t="s">
        <v>247</v>
      </c>
      <c r="Q118" s="203" t="s">
        <v>432</v>
      </c>
      <c r="R118" s="204" t="s">
        <v>427</v>
      </c>
    </row>
    <row r="119" spans="16:18">
      <c r="P119" s="192" t="s">
        <v>248</v>
      </c>
      <c r="Q119" s="203" t="s">
        <v>432</v>
      </c>
      <c r="R119" s="204" t="s">
        <v>427</v>
      </c>
    </row>
    <row r="120" spans="16:18">
      <c r="P120" s="192" t="s">
        <v>249</v>
      </c>
      <c r="Q120" s="203" t="s">
        <v>432</v>
      </c>
      <c r="R120" s="204" t="s">
        <v>427</v>
      </c>
    </row>
    <row r="121" spans="16:18">
      <c r="P121" s="192" t="s">
        <v>250</v>
      </c>
      <c r="Q121" s="203" t="s">
        <v>432</v>
      </c>
      <c r="R121" s="204" t="s">
        <v>427</v>
      </c>
    </row>
    <row r="122" spans="16:18">
      <c r="P122" s="192" t="s">
        <v>251</v>
      </c>
      <c r="Q122" s="203" t="s">
        <v>432</v>
      </c>
      <c r="R122" s="204" t="s">
        <v>427</v>
      </c>
    </row>
    <row r="123" spans="16:18">
      <c r="P123" s="192" t="s">
        <v>435</v>
      </c>
      <c r="Q123" s="203" t="s">
        <v>433</v>
      </c>
      <c r="R123" s="204" t="s">
        <v>434</v>
      </c>
    </row>
    <row r="124" spans="16:18">
      <c r="P124" s="192" t="s">
        <v>436</v>
      </c>
      <c r="Q124" s="203" t="s">
        <v>433</v>
      </c>
      <c r="R124" s="204" t="s">
        <v>434</v>
      </c>
    </row>
    <row r="125" spans="16:18">
      <c r="P125" s="192" t="s">
        <v>437</v>
      </c>
      <c r="Q125" s="203" t="s">
        <v>433</v>
      </c>
      <c r="R125" s="204" t="s">
        <v>434</v>
      </c>
    </row>
    <row r="126" spans="16:18">
      <c r="P126" s="192" t="s">
        <v>438</v>
      </c>
      <c r="Q126" s="203" t="s">
        <v>433</v>
      </c>
      <c r="R126" s="204" t="s">
        <v>434</v>
      </c>
    </row>
    <row r="127" spans="16:18">
      <c r="P127" s="192" t="s">
        <v>439</v>
      </c>
      <c r="Q127" s="203" t="s">
        <v>433</v>
      </c>
      <c r="R127" s="204" t="s">
        <v>434</v>
      </c>
    </row>
    <row r="130" spans="16:18">
      <c r="P130" s="191"/>
      <c r="Q130" s="190"/>
      <c r="R130" s="191"/>
    </row>
    <row r="131" spans="16:18">
      <c r="P131" s="194"/>
      <c r="R131" s="194"/>
    </row>
    <row r="132" spans="16:18">
      <c r="P132" s="192" t="s">
        <v>177</v>
      </c>
      <c r="Q132" s="195" t="s">
        <v>387</v>
      </c>
      <c r="R132" s="195" t="s">
        <v>388</v>
      </c>
    </row>
    <row r="134" spans="16:18">
      <c r="P134" s="192" t="s">
        <v>252</v>
      </c>
      <c r="Q134" s="205" t="s">
        <v>440</v>
      </c>
      <c r="R134" s="196" t="s">
        <v>441</v>
      </c>
    </row>
    <row r="135" spans="16:18">
      <c r="P135" s="192" t="s">
        <v>253</v>
      </c>
      <c r="Q135" s="205" t="s">
        <v>442</v>
      </c>
      <c r="R135" s="196" t="s">
        <v>443</v>
      </c>
    </row>
    <row r="136" spans="16:18">
      <c r="P136" s="192" t="s">
        <v>446</v>
      </c>
      <c r="Q136" s="193" t="s">
        <v>444</v>
      </c>
      <c r="R136" s="196" t="s">
        <v>445</v>
      </c>
    </row>
    <row r="137" spans="16:18">
      <c r="P137" s="192" t="s">
        <v>359</v>
      </c>
      <c r="Q137" s="193" t="s">
        <v>447</v>
      </c>
      <c r="R137" s="196" t="s">
        <v>448</v>
      </c>
    </row>
    <row r="138" spans="16:18">
      <c r="P138" s="192" t="s">
        <v>360</v>
      </c>
      <c r="Q138" s="193" t="s">
        <v>449</v>
      </c>
      <c r="R138" s="196" t="s">
        <v>450</v>
      </c>
    </row>
    <row r="139" spans="16:18">
      <c r="P139" s="192" t="s">
        <v>365</v>
      </c>
      <c r="Q139" s="193" t="s">
        <v>451</v>
      </c>
      <c r="R139" s="196" t="s">
        <v>452</v>
      </c>
    </row>
    <row r="140" spans="16:18">
      <c r="P140" s="192" t="s">
        <v>386</v>
      </c>
      <c r="Q140" s="193" t="s">
        <v>453</v>
      </c>
      <c r="R140" s="196" t="s">
        <v>454</v>
      </c>
    </row>
    <row r="141" spans="16:18">
      <c r="R141" s="196"/>
    </row>
    <row r="142" spans="16:18">
      <c r="P142" s="206" t="s">
        <v>254</v>
      </c>
      <c r="Q142" s="193" t="s">
        <v>455</v>
      </c>
      <c r="R142" s="194" t="s">
        <v>456</v>
      </c>
    </row>
    <row r="143" spans="16:18">
      <c r="P143" s="206" t="s">
        <v>255</v>
      </c>
      <c r="Q143" s="193" t="s">
        <v>457</v>
      </c>
      <c r="R143" s="194" t="s">
        <v>458</v>
      </c>
    </row>
    <row r="144" spans="16:18">
      <c r="P144" s="206" t="s">
        <v>256</v>
      </c>
      <c r="Q144" s="193" t="s">
        <v>459</v>
      </c>
      <c r="R144" s="194" t="s">
        <v>460</v>
      </c>
    </row>
    <row r="145" spans="16:18">
      <c r="P145" s="206" t="s">
        <v>257</v>
      </c>
      <c r="Q145" s="193" t="s">
        <v>461</v>
      </c>
      <c r="R145" s="194" t="s">
        <v>462</v>
      </c>
    </row>
    <row r="146" spans="16:18">
      <c r="P146" s="206" t="s">
        <v>258</v>
      </c>
      <c r="Q146" s="193" t="s">
        <v>463</v>
      </c>
      <c r="R146" s="194" t="s">
        <v>464</v>
      </c>
    </row>
    <row r="147" spans="16:18">
      <c r="P147" s="206" t="s">
        <v>259</v>
      </c>
      <c r="Q147" s="193" t="s">
        <v>465</v>
      </c>
      <c r="R147" s="194" t="s">
        <v>466</v>
      </c>
    </row>
    <row r="148" spans="16:18">
      <c r="P148" s="206"/>
      <c r="Q148" s="195"/>
      <c r="R148" s="206"/>
    </row>
    <row r="149" spans="16:18">
      <c r="P149" s="206"/>
      <c r="Q149" s="195"/>
      <c r="R149" s="206"/>
    </row>
    <row r="150" spans="16:18">
      <c r="P150" s="191"/>
      <c r="Q150" s="190"/>
      <c r="R150" s="191"/>
    </row>
    <row r="153" spans="16:18">
      <c r="P153" s="192" t="s">
        <v>467</v>
      </c>
      <c r="Q153" s="193" t="s">
        <v>426</v>
      </c>
      <c r="R153" s="196" t="s">
        <v>427</v>
      </c>
    </row>
    <row r="155" spans="16:18">
      <c r="P155" s="202"/>
      <c r="Q155" s="198"/>
      <c r="R155" s="202"/>
    </row>
    <row r="156" spans="16:18">
      <c r="P156" s="202"/>
      <c r="Q156" s="198"/>
      <c r="R156" s="202"/>
    </row>
    <row r="157" spans="16:18">
      <c r="P157" s="191"/>
      <c r="Q157" s="190"/>
      <c r="R157" s="191"/>
    </row>
    <row r="158" spans="16:18">
      <c r="Q158" s="198"/>
    </row>
    <row r="159" spans="16:18">
      <c r="P159" s="192" t="s">
        <v>177</v>
      </c>
      <c r="Q159" s="195" t="s">
        <v>387</v>
      </c>
      <c r="R159" s="195" t="s">
        <v>388</v>
      </c>
    </row>
    <row r="161" spans="16:18">
      <c r="P161" s="202" t="s">
        <v>260</v>
      </c>
      <c r="Q161" s="207" t="s">
        <v>468</v>
      </c>
      <c r="R161" s="208" t="s">
        <v>469</v>
      </c>
    </row>
    <row r="162" spans="16:18">
      <c r="P162" s="202" t="s">
        <v>261</v>
      </c>
      <c r="Q162" s="207" t="s">
        <v>470</v>
      </c>
      <c r="R162" s="208" t="s">
        <v>471</v>
      </c>
    </row>
    <row r="163" spans="16:18">
      <c r="P163" s="202" t="s">
        <v>262</v>
      </c>
      <c r="Q163" s="207" t="s">
        <v>472</v>
      </c>
      <c r="R163" s="208" t="s">
        <v>473</v>
      </c>
    </row>
    <row r="164" spans="16:18">
      <c r="P164" s="202"/>
      <c r="R164" s="202"/>
    </row>
    <row r="165" spans="16:18">
      <c r="Q165" s="195"/>
    </row>
    <row r="166" spans="16:18" ht="16" thickBot="1">
      <c r="Q166" s="209"/>
    </row>
    <row r="167" spans="16:18" ht="16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93"/>
  <sheetViews>
    <sheetView workbookViewId="0">
      <pane ySplit="2" topLeftCell="A3" activePane="bottomLeft" state="frozenSplit"/>
      <selection pane="bottomLeft" activeCell="AH1" sqref="AH1"/>
    </sheetView>
  </sheetViews>
  <sheetFormatPr defaultRowHeight="13"/>
  <cols>
    <col min="1" max="1" width="33.296875" customWidth="1"/>
    <col min="2" max="2" width="4.09765625" bestFit="1" customWidth="1"/>
    <col min="3" max="3" width="7.296875" bestFit="1" customWidth="1"/>
    <col min="4" max="4" width="15.09765625" style="13" bestFit="1" customWidth="1"/>
    <col min="5" max="8" width="9.796875" customWidth="1"/>
    <col min="9" max="9" width="10.09765625" bestFit="1" customWidth="1"/>
    <col min="10" max="10" width="9.796875" customWidth="1"/>
    <col min="11" max="11" width="10.09765625" bestFit="1" customWidth="1"/>
    <col min="12" max="12" width="9.796875" customWidth="1"/>
    <col min="13" max="13" width="10.09765625" bestFit="1" customWidth="1"/>
    <col min="14" max="14" width="9.796875" customWidth="1"/>
    <col min="15" max="15" width="10.09765625" bestFit="1" customWidth="1"/>
    <col min="16" max="16" width="9.796875" customWidth="1"/>
    <col min="17" max="17" width="10.09765625" bestFit="1" customWidth="1"/>
    <col min="18" max="18" width="9.796875" customWidth="1"/>
    <col min="19" max="19" width="10.09765625" bestFit="1" customWidth="1"/>
    <col min="20" max="20" width="9.796875" customWidth="1"/>
    <col min="21" max="21" width="10.09765625" bestFit="1" customWidth="1"/>
    <col min="22" max="22" width="9.796875" customWidth="1"/>
    <col min="23" max="23" width="9.09765625" bestFit="1" customWidth="1"/>
    <col min="24" max="24" width="9.796875" customWidth="1"/>
    <col min="25" max="25" width="10.09765625" bestFit="1" customWidth="1"/>
    <col min="26" max="26" width="9.796875" customWidth="1"/>
    <col min="27" max="27" width="10.09765625" bestFit="1" customWidth="1"/>
    <col min="28" max="28" width="9.796875" customWidth="1"/>
    <col min="29" max="29" width="10.09765625" bestFit="1" customWidth="1"/>
    <col min="30" max="34" width="9.796875" customWidth="1"/>
    <col min="35" max="35" width="20.09765625" customWidth="1"/>
    <col min="36" max="36" width="8.796875" customWidth="1"/>
    <col min="37" max="104" width="9.796875" customWidth="1"/>
  </cols>
  <sheetData>
    <row r="1" spans="1:36">
      <c r="A1" s="1"/>
      <c r="B1" s="1"/>
      <c r="C1" s="21" t="s">
        <v>129</v>
      </c>
      <c r="D1" s="14" t="s">
        <v>122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  <c r="AB1" s="2" t="s">
        <v>0</v>
      </c>
      <c r="AC1" s="2" t="s">
        <v>0</v>
      </c>
      <c r="AD1" s="2" t="s">
        <v>0</v>
      </c>
      <c r="AE1" s="2" t="s">
        <v>0</v>
      </c>
      <c r="AF1" s="2" t="s">
        <v>0</v>
      </c>
      <c r="AG1" s="2" t="s">
        <v>0</v>
      </c>
    </row>
    <row r="2" spans="1:36">
      <c r="A2" s="1" t="s">
        <v>91</v>
      </c>
      <c r="B2" s="1">
        <v>1</v>
      </c>
      <c r="C2" s="1"/>
      <c r="D2" s="15"/>
      <c r="E2" s="3">
        <v>38899</v>
      </c>
      <c r="F2" s="3">
        <v>39142</v>
      </c>
      <c r="G2" s="3">
        <v>39264</v>
      </c>
      <c r="H2" s="3">
        <v>39508</v>
      </c>
      <c r="I2" s="3">
        <v>39629</v>
      </c>
      <c r="J2" s="3">
        <v>39873</v>
      </c>
      <c r="K2" s="3">
        <v>39995</v>
      </c>
      <c r="L2" s="3">
        <v>40238</v>
      </c>
      <c r="M2" s="3">
        <v>40360</v>
      </c>
      <c r="N2" s="3">
        <v>40603</v>
      </c>
      <c r="O2" s="3">
        <v>40725</v>
      </c>
      <c r="P2" s="3">
        <v>40969</v>
      </c>
      <c r="Q2" s="3">
        <v>41090</v>
      </c>
      <c r="R2" s="3">
        <v>41334</v>
      </c>
      <c r="S2" s="3">
        <v>41458</v>
      </c>
      <c r="T2" s="3">
        <v>41699</v>
      </c>
      <c r="U2" s="3">
        <v>41822</v>
      </c>
      <c r="V2" s="3">
        <v>42064</v>
      </c>
      <c r="W2" s="3">
        <v>42186</v>
      </c>
      <c r="X2" s="3">
        <v>42430</v>
      </c>
      <c r="Y2" s="3">
        <v>42564</v>
      </c>
      <c r="Z2" s="3">
        <v>42795</v>
      </c>
      <c r="AA2" s="3">
        <v>42928</v>
      </c>
      <c r="AB2" s="3">
        <v>43160</v>
      </c>
      <c r="AC2" s="3">
        <v>43292</v>
      </c>
      <c r="AD2" s="3">
        <v>43525</v>
      </c>
      <c r="AE2" s="3">
        <v>43656</v>
      </c>
      <c r="AF2" s="3">
        <v>43891</v>
      </c>
      <c r="AG2" s="3">
        <v>44020</v>
      </c>
    </row>
    <row r="3" spans="1:36">
      <c r="A3" s="1" t="s">
        <v>45</v>
      </c>
      <c r="B3" s="1">
        <v>2</v>
      </c>
      <c r="C3" s="1">
        <v>2</v>
      </c>
      <c r="D3" s="14" t="s">
        <v>120</v>
      </c>
      <c r="E3" s="19">
        <v>117234</v>
      </c>
      <c r="F3" s="5">
        <f t="shared" ref="F3:F27" si="0">E3</f>
        <v>117234</v>
      </c>
      <c r="G3" s="19">
        <v>122510</v>
      </c>
      <c r="H3" s="5">
        <f t="shared" ref="H3:J27" si="1">G3</f>
        <v>122510</v>
      </c>
      <c r="I3" s="19">
        <v>128023</v>
      </c>
      <c r="J3" s="5">
        <f t="shared" si="1"/>
        <v>128023</v>
      </c>
      <c r="K3" s="19">
        <v>133144</v>
      </c>
      <c r="L3" s="5">
        <f t="shared" ref="L3:L27" si="2">K3</f>
        <v>133144</v>
      </c>
      <c r="M3" s="19">
        <v>138470</v>
      </c>
      <c r="N3" s="5">
        <f t="shared" ref="N3:N27" si="3">M3</f>
        <v>138470</v>
      </c>
      <c r="O3" s="19">
        <v>144009</v>
      </c>
      <c r="P3" s="5">
        <f t="shared" ref="P3:R27" si="4">O3</f>
        <v>144009</v>
      </c>
      <c r="Q3" s="19">
        <v>149769</v>
      </c>
      <c r="R3" s="5">
        <f t="shared" si="4"/>
        <v>149769</v>
      </c>
      <c r="S3" s="19">
        <v>153064</v>
      </c>
      <c r="T3" s="5">
        <f t="shared" ref="T3:T34" si="5">S3</f>
        <v>153064</v>
      </c>
      <c r="U3" s="18">
        <v>157656</v>
      </c>
      <c r="V3" s="5">
        <f t="shared" ref="V3:V34" si="6">U3</f>
        <v>157656</v>
      </c>
      <c r="W3" s="134">
        <v>162386</v>
      </c>
      <c r="X3" s="5">
        <f t="shared" ref="X3:Z66" si="7">W3</f>
        <v>162386</v>
      </c>
      <c r="Y3" s="19">
        <v>168557</v>
      </c>
      <c r="Z3" s="5">
        <f t="shared" si="7"/>
        <v>168557</v>
      </c>
      <c r="AA3" s="23">
        <f t="shared" ref="AA3:AA34" si="8">ROUND(Z3*(1+payincrease1),0)</f>
        <v>168557</v>
      </c>
      <c r="AB3" s="5">
        <f t="shared" ref="AB3:AF66" si="9">AA3</f>
        <v>168557</v>
      </c>
      <c r="AC3" s="24">
        <f t="shared" ref="AC3:AC34" si="10">ROUND(AB3*(1+payincrease2),0)</f>
        <v>168557</v>
      </c>
      <c r="AD3" s="5">
        <f t="shared" si="9"/>
        <v>168557</v>
      </c>
      <c r="AE3" s="138">
        <f t="shared" ref="AE3:AE34" si="11">ROUND(AD3*(1+payincrease3),0)</f>
        <v>168557</v>
      </c>
      <c r="AF3" s="5">
        <f t="shared" si="9"/>
        <v>168557</v>
      </c>
      <c r="AG3" s="16">
        <f t="shared" ref="AG3:AG34" si="12">ROUND(AF3*(1+payincrease4),0)</f>
        <v>168557</v>
      </c>
      <c r="AI3" s="6"/>
      <c r="AJ3" s="7"/>
    </row>
    <row r="4" spans="1:36">
      <c r="A4" s="1" t="s">
        <v>46</v>
      </c>
      <c r="B4" s="1">
        <v>3</v>
      </c>
      <c r="C4" s="1">
        <v>3</v>
      </c>
      <c r="D4" s="14" t="s">
        <v>120</v>
      </c>
      <c r="E4" s="19">
        <v>100788</v>
      </c>
      <c r="F4" s="5">
        <f t="shared" si="0"/>
        <v>100788</v>
      </c>
      <c r="G4" s="19">
        <v>105323</v>
      </c>
      <c r="H4" s="5">
        <f t="shared" si="1"/>
        <v>105323</v>
      </c>
      <c r="I4" s="19">
        <v>110063</v>
      </c>
      <c r="J4" s="5">
        <f t="shared" si="1"/>
        <v>110063</v>
      </c>
      <c r="K4" s="19">
        <v>114466</v>
      </c>
      <c r="L4" s="5">
        <f t="shared" si="2"/>
        <v>114466</v>
      </c>
      <c r="M4" s="19">
        <v>119045</v>
      </c>
      <c r="N4" s="5">
        <f t="shared" si="3"/>
        <v>119045</v>
      </c>
      <c r="O4" s="19">
        <v>123807</v>
      </c>
      <c r="P4" s="5">
        <f t="shared" si="4"/>
        <v>123807</v>
      </c>
      <c r="Q4" s="19">
        <v>128759</v>
      </c>
      <c r="R4" s="5">
        <f t="shared" si="4"/>
        <v>128759</v>
      </c>
      <c r="S4" s="19">
        <v>131592</v>
      </c>
      <c r="T4" s="5">
        <f t="shared" si="5"/>
        <v>131592</v>
      </c>
      <c r="U4" s="18">
        <v>135540</v>
      </c>
      <c r="V4" s="5">
        <f t="shared" si="6"/>
        <v>135540</v>
      </c>
      <c r="W4" s="134">
        <v>139606</v>
      </c>
      <c r="X4" s="5">
        <f t="shared" si="7"/>
        <v>139606</v>
      </c>
      <c r="Y4" s="19">
        <v>144911</v>
      </c>
      <c r="Z4" s="5">
        <f t="shared" si="7"/>
        <v>144911</v>
      </c>
      <c r="AA4" s="23">
        <f t="shared" si="8"/>
        <v>144911</v>
      </c>
      <c r="AB4" s="5">
        <f t="shared" si="9"/>
        <v>144911</v>
      </c>
      <c r="AC4" s="24">
        <f t="shared" si="10"/>
        <v>144911</v>
      </c>
      <c r="AD4" s="5">
        <f t="shared" si="9"/>
        <v>144911</v>
      </c>
      <c r="AE4" s="138">
        <f t="shared" si="11"/>
        <v>144911</v>
      </c>
      <c r="AF4" s="5">
        <f t="shared" si="9"/>
        <v>144911</v>
      </c>
      <c r="AG4" s="16">
        <f t="shared" si="12"/>
        <v>144911</v>
      </c>
      <c r="AI4" s="132" t="s">
        <v>379</v>
      </c>
      <c r="AJ4" s="133">
        <f>Costing!N16</f>
        <v>0</v>
      </c>
    </row>
    <row r="5" spans="1:36">
      <c r="A5" s="1" t="s">
        <v>47</v>
      </c>
      <c r="B5" s="1">
        <v>4</v>
      </c>
      <c r="C5" s="1">
        <v>3</v>
      </c>
      <c r="D5" s="14" t="s">
        <v>121</v>
      </c>
      <c r="E5" s="19">
        <v>97799</v>
      </c>
      <c r="F5" s="5">
        <f t="shared" si="0"/>
        <v>97799</v>
      </c>
      <c r="G5" s="19">
        <v>102200</v>
      </c>
      <c r="H5" s="5">
        <f t="shared" si="1"/>
        <v>102200</v>
      </c>
      <c r="I5" s="19">
        <v>106799</v>
      </c>
      <c r="J5" s="5">
        <f t="shared" si="1"/>
        <v>106799</v>
      </c>
      <c r="K5" s="19">
        <v>111071</v>
      </c>
      <c r="L5" s="5">
        <f t="shared" si="2"/>
        <v>111071</v>
      </c>
      <c r="M5" s="19">
        <v>115514</v>
      </c>
      <c r="N5" s="5">
        <f t="shared" si="3"/>
        <v>115514</v>
      </c>
      <c r="O5" s="19">
        <v>120135</v>
      </c>
      <c r="P5" s="5">
        <f t="shared" si="4"/>
        <v>120135</v>
      </c>
      <c r="Q5" s="19">
        <v>124940</v>
      </c>
      <c r="R5" s="5">
        <f t="shared" si="4"/>
        <v>124940</v>
      </c>
      <c r="S5" s="19">
        <v>127689</v>
      </c>
      <c r="T5" s="5">
        <f t="shared" si="5"/>
        <v>127689</v>
      </c>
      <c r="U5" s="18">
        <v>131520</v>
      </c>
      <c r="V5" s="5">
        <f t="shared" si="6"/>
        <v>131520</v>
      </c>
      <c r="W5" s="134">
        <v>135466</v>
      </c>
      <c r="X5" s="5">
        <f t="shared" si="7"/>
        <v>135466</v>
      </c>
      <c r="Y5" s="19">
        <v>140614</v>
      </c>
      <c r="Z5" s="5">
        <f t="shared" si="7"/>
        <v>140614</v>
      </c>
      <c r="AA5" s="23">
        <f t="shared" si="8"/>
        <v>140614</v>
      </c>
      <c r="AB5" s="5">
        <f t="shared" si="9"/>
        <v>140614</v>
      </c>
      <c r="AC5" s="24">
        <f t="shared" si="10"/>
        <v>140614</v>
      </c>
      <c r="AD5" s="5">
        <f t="shared" si="9"/>
        <v>140614</v>
      </c>
      <c r="AE5" s="138">
        <f t="shared" si="11"/>
        <v>140614</v>
      </c>
      <c r="AF5" s="5">
        <f t="shared" si="9"/>
        <v>140614</v>
      </c>
      <c r="AG5" s="16">
        <f t="shared" si="12"/>
        <v>140614</v>
      </c>
      <c r="AI5" s="136" t="s">
        <v>378</v>
      </c>
      <c r="AJ5" s="137">
        <f>Costing!N17</f>
        <v>0</v>
      </c>
    </row>
    <row r="6" spans="1:36">
      <c r="A6" s="1" t="s">
        <v>48</v>
      </c>
      <c r="B6" s="1">
        <v>5</v>
      </c>
      <c r="C6" s="1">
        <v>3</v>
      </c>
      <c r="D6" s="14" t="s">
        <v>121</v>
      </c>
      <c r="E6" s="19">
        <v>94809</v>
      </c>
      <c r="F6" s="5">
        <f t="shared" si="0"/>
        <v>94809</v>
      </c>
      <c r="G6" s="19">
        <v>99075</v>
      </c>
      <c r="H6" s="5">
        <f t="shared" si="1"/>
        <v>99075</v>
      </c>
      <c r="I6" s="19">
        <v>103533</v>
      </c>
      <c r="J6" s="5">
        <f t="shared" si="1"/>
        <v>103533</v>
      </c>
      <c r="K6" s="19">
        <v>107674</v>
      </c>
      <c r="L6" s="5">
        <f t="shared" si="2"/>
        <v>107674</v>
      </c>
      <c r="M6" s="19">
        <v>111981</v>
      </c>
      <c r="N6" s="5">
        <f t="shared" si="3"/>
        <v>111981</v>
      </c>
      <c r="O6" s="19">
        <v>116460</v>
      </c>
      <c r="P6" s="5">
        <f t="shared" si="4"/>
        <v>116460</v>
      </c>
      <c r="Q6" s="19">
        <v>121118</v>
      </c>
      <c r="R6" s="5">
        <f t="shared" si="4"/>
        <v>121118</v>
      </c>
      <c r="S6" s="19">
        <v>123783</v>
      </c>
      <c r="T6" s="5">
        <f t="shared" si="5"/>
        <v>123783</v>
      </c>
      <c r="U6" s="18">
        <v>127496</v>
      </c>
      <c r="V6" s="5">
        <f t="shared" si="6"/>
        <v>127496</v>
      </c>
      <c r="W6" s="134">
        <v>131321</v>
      </c>
      <c r="X6" s="5">
        <f t="shared" si="7"/>
        <v>131321</v>
      </c>
      <c r="Y6" s="19">
        <v>136311</v>
      </c>
      <c r="Z6" s="5">
        <f t="shared" si="7"/>
        <v>136311</v>
      </c>
      <c r="AA6" s="23">
        <f t="shared" si="8"/>
        <v>136311</v>
      </c>
      <c r="AB6" s="5">
        <f t="shared" si="9"/>
        <v>136311</v>
      </c>
      <c r="AC6" s="24">
        <f t="shared" si="10"/>
        <v>136311</v>
      </c>
      <c r="AD6" s="5">
        <f t="shared" si="9"/>
        <v>136311</v>
      </c>
      <c r="AE6" s="138">
        <f t="shared" si="11"/>
        <v>136311</v>
      </c>
      <c r="AF6" s="5">
        <f t="shared" si="9"/>
        <v>136311</v>
      </c>
      <c r="AG6" s="16">
        <f t="shared" si="12"/>
        <v>136311</v>
      </c>
      <c r="AI6" s="8" t="s">
        <v>377</v>
      </c>
      <c r="AJ6" s="9">
        <f>Costing!N18</f>
        <v>0</v>
      </c>
    </row>
    <row r="7" spans="1:36">
      <c r="A7" s="1" t="s">
        <v>49</v>
      </c>
      <c r="B7" s="1">
        <v>6</v>
      </c>
      <c r="C7" s="1">
        <v>3</v>
      </c>
      <c r="D7" s="14" t="s">
        <v>121</v>
      </c>
      <c r="E7" s="19">
        <v>91823</v>
      </c>
      <c r="F7" s="5">
        <f t="shared" si="0"/>
        <v>91823</v>
      </c>
      <c r="G7" s="19">
        <v>95955</v>
      </c>
      <c r="H7" s="5">
        <f t="shared" si="1"/>
        <v>95955</v>
      </c>
      <c r="I7" s="19">
        <v>100273</v>
      </c>
      <c r="J7" s="5">
        <f t="shared" si="1"/>
        <v>100273</v>
      </c>
      <c r="K7" s="19">
        <v>104284</v>
      </c>
      <c r="L7" s="5">
        <f t="shared" si="2"/>
        <v>104284</v>
      </c>
      <c r="M7" s="19">
        <v>108455</v>
      </c>
      <c r="N7" s="5">
        <f t="shared" si="3"/>
        <v>108455</v>
      </c>
      <c r="O7" s="19">
        <v>112793</v>
      </c>
      <c r="P7" s="5">
        <f t="shared" si="4"/>
        <v>112793</v>
      </c>
      <c r="Q7" s="19">
        <v>117305</v>
      </c>
      <c r="R7" s="5">
        <f t="shared" si="4"/>
        <v>117305</v>
      </c>
      <c r="S7" s="19">
        <v>119886</v>
      </c>
      <c r="T7" s="5">
        <f t="shared" si="5"/>
        <v>119886</v>
      </c>
      <c r="U7" s="18">
        <v>123483</v>
      </c>
      <c r="V7" s="5">
        <f t="shared" si="6"/>
        <v>123483</v>
      </c>
      <c r="W7" s="134">
        <v>127187</v>
      </c>
      <c r="X7" s="5">
        <f t="shared" si="7"/>
        <v>127187</v>
      </c>
      <c r="Y7" s="19">
        <v>132020</v>
      </c>
      <c r="Z7" s="5">
        <f t="shared" si="7"/>
        <v>132020</v>
      </c>
      <c r="AA7" s="23">
        <f t="shared" si="8"/>
        <v>132020</v>
      </c>
      <c r="AB7" s="5">
        <f t="shared" si="9"/>
        <v>132020</v>
      </c>
      <c r="AC7" s="24">
        <f t="shared" si="10"/>
        <v>132020</v>
      </c>
      <c r="AD7" s="5">
        <f t="shared" si="9"/>
        <v>132020</v>
      </c>
      <c r="AE7" s="138">
        <f t="shared" si="11"/>
        <v>132020</v>
      </c>
      <c r="AF7" s="5">
        <f t="shared" si="9"/>
        <v>132020</v>
      </c>
      <c r="AG7" s="16">
        <f t="shared" si="12"/>
        <v>132020</v>
      </c>
      <c r="AI7" s="139" t="s">
        <v>376</v>
      </c>
      <c r="AJ7" s="10">
        <f>Costing!N19</f>
        <v>0</v>
      </c>
    </row>
    <row r="8" spans="1:36">
      <c r="A8" s="1" t="s">
        <v>50</v>
      </c>
      <c r="B8" s="1">
        <v>7</v>
      </c>
      <c r="C8" s="1">
        <v>7</v>
      </c>
      <c r="D8" s="14" t="s">
        <v>120</v>
      </c>
      <c r="E8" s="19">
        <v>88086</v>
      </c>
      <c r="F8" s="5">
        <f t="shared" si="0"/>
        <v>88086</v>
      </c>
      <c r="G8" s="19">
        <v>92050</v>
      </c>
      <c r="H8" s="5">
        <f t="shared" si="1"/>
        <v>92050</v>
      </c>
      <c r="I8" s="19">
        <v>96192</v>
      </c>
      <c r="J8" s="5">
        <f t="shared" si="1"/>
        <v>96192</v>
      </c>
      <c r="K8" s="19">
        <v>100040</v>
      </c>
      <c r="L8" s="5">
        <f t="shared" si="2"/>
        <v>100040</v>
      </c>
      <c r="M8" s="19">
        <v>104042</v>
      </c>
      <c r="N8" s="5">
        <f t="shared" si="3"/>
        <v>104042</v>
      </c>
      <c r="O8" s="19">
        <v>108204</v>
      </c>
      <c r="P8" s="5">
        <f t="shared" si="4"/>
        <v>108204</v>
      </c>
      <c r="Q8" s="19">
        <v>112532</v>
      </c>
      <c r="R8" s="5">
        <f t="shared" si="4"/>
        <v>112532</v>
      </c>
      <c r="S8" s="19">
        <v>115008</v>
      </c>
      <c r="T8" s="5">
        <f t="shared" si="5"/>
        <v>115008</v>
      </c>
      <c r="U8" s="18">
        <v>118458</v>
      </c>
      <c r="V8" s="5">
        <f t="shared" si="6"/>
        <v>118458</v>
      </c>
      <c r="W8" s="134">
        <v>122012</v>
      </c>
      <c r="X8" s="5">
        <f t="shared" si="7"/>
        <v>122012</v>
      </c>
      <c r="Y8" s="19">
        <v>126648</v>
      </c>
      <c r="Z8" s="5">
        <f t="shared" si="7"/>
        <v>126648</v>
      </c>
      <c r="AA8" s="23">
        <f t="shared" si="8"/>
        <v>126648</v>
      </c>
      <c r="AB8" s="5">
        <f t="shared" si="9"/>
        <v>126648</v>
      </c>
      <c r="AC8" s="24">
        <f t="shared" si="10"/>
        <v>126648</v>
      </c>
      <c r="AD8" s="5">
        <f t="shared" si="9"/>
        <v>126648</v>
      </c>
      <c r="AE8" s="138">
        <f t="shared" si="11"/>
        <v>126648</v>
      </c>
      <c r="AF8" s="5">
        <f t="shared" si="9"/>
        <v>126648</v>
      </c>
      <c r="AG8" s="16">
        <f t="shared" si="12"/>
        <v>126648</v>
      </c>
      <c r="AI8" s="6"/>
      <c r="AJ8" s="7"/>
    </row>
    <row r="9" spans="1:36">
      <c r="A9" s="1" t="s">
        <v>51</v>
      </c>
      <c r="B9" s="1">
        <v>8</v>
      </c>
      <c r="C9" s="1">
        <v>7</v>
      </c>
      <c r="D9" s="14" t="s">
        <v>121</v>
      </c>
      <c r="E9" s="19">
        <v>85842</v>
      </c>
      <c r="F9" s="5">
        <f t="shared" si="0"/>
        <v>85842</v>
      </c>
      <c r="G9" s="19">
        <v>89705</v>
      </c>
      <c r="H9" s="5">
        <f t="shared" si="1"/>
        <v>89705</v>
      </c>
      <c r="I9" s="19">
        <v>93742</v>
      </c>
      <c r="J9" s="5">
        <f t="shared" si="1"/>
        <v>93742</v>
      </c>
      <c r="K9" s="19">
        <v>97492</v>
      </c>
      <c r="L9" s="5">
        <f t="shared" si="2"/>
        <v>97492</v>
      </c>
      <c r="M9" s="19">
        <v>101392</v>
      </c>
      <c r="N9" s="5">
        <f t="shared" si="3"/>
        <v>101392</v>
      </c>
      <c r="O9" s="19">
        <v>105448</v>
      </c>
      <c r="P9" s="5">
        <f t="shared" si="4"/>
        <v>105448</v>
      </c>
      <c r="Q9" s="19">
        <v>109666</v>
      </c>
      <c r="R9" s="5">
        <f t="shared" si="4"/>
        <v>109666</v>
      </c>
      <c r="S9" s="19">
        <v>112079</v>
      </c>
      <c r="T9" s="5">
        <f t="shared" si="5"/>
        <v>112079</v>
      </c>
      <c r="U9" s="18">
        <v>115441</v>
      </c>
      <c r="V9" s="5">
        <f t="shared" si="6"/>
        <v>115441</v>
      </c>
      <c r="W9" s="134">
        <v>118904</v>
      </c>
      <c r="X9" s="5">
        <f t="shared" si="7"/>
        <v>118904</v>
      </c>
      <c r="Y9" s="19">
        <v>123422</v>
      </c>
      <c r="Z9" s="5">
        <f t="shared" si="7"/>
        <v>123422</v>
      </c>
      <c r="AA9" s="23">
        <f t="shared" si="8"/>
        <v>123422</v>
      </c>
      <c r="AB9" s="5">
        <f t="shared" si="9"/>
        <v>123422</v>
      </c>
      <c r="AC9" s="24">
        <f t="shared" si="10"/>
        <v>123422</v>
      </c>
      <c r="AD9" s="5">
        <f t="shared" si="9"/>
        <v>123422</v>
      </c>
      <c r="AE9" s="138">
        <f t="shared" si="11"/>
        <v>123422</v>
      </c>
      <c r="AF9" s="5">
        <f t="shared" si="9"/>
        <v>123422</v>
      </c>
      <c r="AG9" s="16">
        <f t="shared" si="12"/>
        <v>123422</v>
      </c>
      <c r="AI9" s="11"/>
      <c r="AJ9" s="12"/>
    </row>
    <row r="10" spans="1:36">
      <c r="A10" s="1" t="s">
        <v>52</v>
      </c>
      <c r="B10" s="1">
        <v>9</v>
      </c>
      <c r="C10" s="1">
        <v>7</v>
      </c>
      <c r="D10" s="14" t="s">
        <v>121</v>
      </c>
      <c r="E10" s="19">
        <v>83602</v>
      </c>
      <c r="F10" s="5">
        <f t="shared" si="0"/>
        <v>83602</v>
      </c>
      <c r="G10" s="19">
        <v>87364</v>
      </c>
      <c r="H10" s="5">
        <f t="shared" si="1"/>
        <v>87364</v>
      </c>
      <c r="I10" s="19">
        <v>91295</v>
      </c>
      <c r="J10" s="5">
        <f t="shared" si="1"/>
        <v>91295</v>
      </c>
      <c r="K10" s="19">
        <v>94947</v>
      </c>
      <c r="L10" s="5">
        <f t="shared" si="2"/>
        <v>94947</v>
      </c>
      <c r="M10" s="19">
        <v>98745</v>
      </c>
      <c r="N10" s="5">
        <f t="shared" si="3"/>
        <v>98745</v>
      </c>
      <c r="O10" s="19">
        <v>102695</v>
      </c>
      <c r="P10" s="5">
        <f t="shared" si="4"/>
        <v>102695</v>
      </c>
      <c r="Q10" s="19">
        <v>106803</v>
      </c>
      <c r="R10" s="5">
        <f t="shared" si="4"/>
        <v>106803</v>
      </c>
      <c r="S10" s="19">
        <v>109153</v>
      </c>
      <c r="T10" s="5">
        <f t="shared" si="5"/>
        <v>109153</v>
      </c>
      <c r="U10" s="18">
        <v>112428</v>
      </c>
      <c r="V10" s="5">
        <f t="shared" si="6"/>
        <v>112428</v>
      </c>
      <c r="W10" s="134">
        <v>115801</v>
      </c>
      <c r="X10" s="5">
        <f t="shared" si="7"/>
        <v>115801</v>
      </c>
      <c r="Y10" s="19">
        <v>120201</v>
      </c>
      <c r="Z10" s="5">
        <f t="shared" si="7"/>
        <v>120201</v>
      </c>
      <c r="AA10" s="23">
        <f t="shared" si="8"/>
        <v>120201</v>
      </c>
      <c r="AB10" s="5">
        <f t="shared" si="9"/>
        <v>120201</v>
      </c>
      <c r="AC10" s="24">
        <f t="shared" si="10"/>
        <v>120201</v>
      </c>
      <c r="AD10" s="5">
        <f t="shared" si="9"/>
        <v>120201</v>
      </c>
      <c r="AE10" s="138">
        <f t="shared" si="11"/>
        <v>120201</v>
      </c>
      <c r="AF10" s="5">
        <f t="shared" si="9"/>
        <v>120201</v>
      </c>
      <c r="AG10" s="16">
        <f t="shared" si="12"/>
        <v>120201</v>
      </c>
      <c r="AI10" s="11"/>
      <c r="AJ10" s="12"/>
    </row>
    <row r="11" spans="1:36">
      <c r="A11" s="1" t="s">
        <v>53</v>
      </c>
      <c r="B11" s="1">
        <v>10</v>
      </c>
      <c r="C11" s="1">
        <v>7</v>
      </c>
      <c r="D11" s="14" t="s">
        <v>121</v>
      </c>
      <c r="E11" s="19">
        <v>81357</v>
      </c>
      <c r="F11" s="5">
        <f t="shared" si="0"/>
        <v>81357</v>
      </c>
      <c r="G11" s="19">
        <v>85018</v>
      </c>
      <c r="H11" s="5">
        <f t="shared" si="1"/>
        <v>85018</v>
      </c>
      <c r="I11" s="19">
        <v>88844</v>
      </c>
      <c r="J11" s="5">
        <f t="shared" si="1"/>
        <v>88844</v>
      </c>
      <c r="K11" s="19">
        <v>92398</v>
      </c>
      <c r="L11" s="5">
        <f t="shared" si="2"/>
        <v>92398</v>
      </c>
      <c r="M11" s="19">
        <v>96094</v>
      </c>
      <c r="N11" s="5">
        <f t="shared" si="3"/>
        <v>96094</v>
      </c>
      <c r="O11" s="19">
        <v>99938</v>
      </c>
      <c r="P11" s="5">
        <f t="shared" si="4"/>
        <v>99938</v>
      </c>
      <c r="Q11" s="19">
        <v>103936</v>
      </c>
      <c r="R11" s="5">
        <f t="shared" si="4"/>
        <v>103936</v>
      </c>
      <c r="S11" s="19">
        <v>106223</v>
      </c>
      <c r="T11" s="5">
        <f t="shared" si="5"/>
        <v>106223</v>
      </c>
      <c r="U11" s="18">
        <v>109410</v>
      </c>
      <c r="V11" s="5">
        <f t="shared" si="6"/>
        <v>109410</v>
      </c>
      <c r="W11" s="134">
        <v>112692</v>
      </c>
      <c r="X11" s="5">
        <f t="shared" si="7"/>
        <v>112692</v>
      </c>
      <c r="Y11" s="19">
        <v>116974</v>
      </c>
      <c r="Z11" s="5">
        <f t="shared" si="7"/>
        <v>116974</v>
      </c>
      <c r="AA11" s="23">
        <f t="shared" si="8"/>
        <v>116974</v>
      </c>
      <c r="AB11" s="5">
        <f t="shared" si="9"/>
        <v>116974</v>
      </c>
      <c r="AC11" s="24">
        <f t="shared" si="10"/>
        <v>116974</v>
      </c>
      <c r="AD11" s="5">
        <f t="shared" si="9"/>
        <v>116974</v>
      </c>
      <c r="AE11" s="138">
        <f t="shared" si="11"/>
        <v>116974</v>
      </c>
      <c r="AF11" s="5">
        <f t="shared" si="9"/>
        <v>116974</v>
      </c>
      <c r="AG11" s="16">
        <f t="shared" si="12"/>
        <v>116974</v>
      </c>
    </row>
    <row r="12" spans="1:36">
      <c r="A12" s="1" t="s">
        <v>54</v>
      </c>
      <c r="B12" s="1">
        <v>11</v>
      </c>
      <c r="C12" s="1">
        <v>7</v>
      </c>
      <c r="D12" s="14" t="s">
        <v>121</v>
      </c>
      <c r="E12" s="19">
        <v>79116</v>
      </c>
      <c r="F12" s="5">
        <f t="shared" si="0"/>
        <v>79116</v>
      </c>
      <c r="G12" s="19">
        <v>82676</v>
      </c>
      <c r="H12" s="5">
        <f t="shared" si="1"/>
        <v>82676</v>
      </c>
      <c r="I12" s="19">
        <v>86396</v>
      </c>
      <c r="J12" s="5">
        <f t="shared" si="1"/>
        <v>86396</v>
      </c>
      <c r="K12" s="19">
        <v>89852</v>
      </c>
      <c r="L12" s="5">
        <f t="shared" si="2"/>
        <v>89852</v>
      </c>
      <c r="M12" s="19">
        <v>93446</v>
      </c>
      <c r="N12" s="5">
        <f t="shared" si="3"/>
        <v>93446</v>
      </c>
      <c r="O12" s="19">
        <v>97184</v>
      </c>
      <c r="P12" s="5">
        <f t="shared" si="4"/>
        <v>97184</v>
      </c>
      <c r="Q12" s="19">
        <v>101071</v>
      </c>
      <c r="R12" s="5">
        <f t="shared" si="4"/>
        <v>101071</v>
      </c>
      <c r="S12" s="19">
        <v>103295</v>
      </c>
      <c r="T12" s="5">
        <f t="shared" si="5"/>
        <v>103295</v>
      </c>
      <c r="U12" s="18">
        <v>106394</v>
      </c>
      <c r="V12" s="5">
        <f t="shared" si="6"/>
        <v>106394</v>
      </c>
      <c r="W12" s="134">
        <v>109586</v>
      </c>
      <c r="X12" s="5">
        <f t="shared" si="7"/>
        <v>109586</v>
      </c>
      <c r="Y12" s="19">
        <v>113750</v>
      </c>
      <c r="Z12" s="5">
        <f t="shared" si="7"/>
        <v>113750</v>
      </c>
      <c r="AA12" s="23">
        <f t="shared" si="8"/>
        <v>113750</v>
      </c>
      <c r="AB12" s="5">
        <f t="shared" si="9"/>
        <v>113750</v>
      </c>
      <c r="AC12" s="24">
        <f t="shared" si="10"/>
        <v>113750</v>
      </c>
      <c r="AD12" s="5">
        <f t="shared" si="9"/>
        <v>113750</v>
      </c>
      <c r="AE12" s="138">
        <f t="shared" si="11"/>
        <v>113750</v>
      </c>
      <c r="AF12" s="5">
        <f t="shared" si="9"/>
        <v>113750</v>
      </c>
      <c r="AG12" s="16">
        <f t="shared" si="12"/>
        <v>113750</v>
      </c>
    </row>
    <row r="13" spans="1:36">
      <c r="A13" s="1" t="s">
        <v>55</v>
      </c>
      <c r="B13" s="1">
        <v>12</v>
      </c>
      <c r="C13" s="1">
        <v>7</v>
      </c>
      <c r="D13" s="14" t="s">
        <v>121</v>
      </c>
      <c r="E13" s="19">
        <v>76874</v>
      </c>
      <c r="F13" s="5">
        <f t="shared" si="0"/>
        <v>76874</v>
      </c>
      <c r="G13" s="19">
        <v>80333</v>
      </c>
      <c r="H13" s="5">
        <f t="shared" si="1"/>
        <v>80333</v>
      </c>
      <c r="I13" s="19">
        <v>83948</v>
      </c>
      <c r="J13" s="5">
        <f t="shared" si="1"/>
        <v>83948</v>
      </c>
      <c r="K13" s="19">
        <v>87306</v>
      </c>
      <c r="L13" s="5">
        <f t="shared" si="2"/>
        <v>87306</v>
      </c>
      <c r="M13" s="19">
        <v>90798</v>
      </c>
      <c r="N13" s="5">
        <f t="shared" si="3"/>
        <v>90798</v>
      </c>
      <c r="O13" s="19">
        <v>94430</v>
      </c>
      <c r="P13" s="5">
        <f t="shared" si="4"/>
        <v>94430</v>
      </c>
      <c r="Q13" s="19">
        <v>98207</v>
      </c>
      <c r="R13" s="5">
        <f t="shared" si="4"/>
        <v>98207</v>
      </c>
      <c r="S13" s="19">
        <v>100368</v>
      </c>
      <c r="T13" s="5">
        <f t="shared" si="5"/>
        <v>100368</v>
      </c>
      <c r="U13" s="18">
        <v>103379</v>
      </c>
      <c r="V13" s="5">
        <f t="shared" si="6"/>
        <v>103379</v>
      </c>
      <c r="W13" s="134">
        <v>106480</v>
      </c>
      <c r="X13" s="5">
        <f t="shared" si="7"/>
        <v>106480</v>
      </c>
      <c r="Y13" s="19">
        <v>110526</v>
      </c>
      <c r="Z13" s="5">
        <f t="shared" si="7"/>
        <v>110526</v>
      </c>
      <c r="AA13" s="23">
        <f t="shared" si="8"/>
        <v>110526</v>
      </c>
      <c r="AB13" s="5">
        <f t="shared" si="9"/>
        <v>110526</v>
      </c>
      <c r="AC13" s="24">
        <f t="shared" si="10"/>
        <v>110526</v>
      </c>
      <c r="AD13" s="5">
        <f t="shared" si="9"/>
        <v>110526</v>
      </c>
      <c r="AE13" s="138">
        <f t="shared" si="11"/>
        <v>110526</v>
      </c>
      <c r="AF13" s="5">
        <f t="shared" si="9"/>
        <v>110526</v>
      </c>
      <c r="AG13" s="16">
        <f t="shared" si="12"/>
        <v>110526</v>
      </c>
    </row>
    <row r="14" spans="1:36">
      <c r="A14" s="1" t="s">
        <v>56</v>
      </c>
      <c r="B14" s="1">
        <v>13</v>
      </c>
      <c r="C14" s="1">
        <v>13</v>
      </c>
      <c r="D14" s="14" t="s">
        <v>120</v>
      </c>
      <c r="E14" s="19">
        <v>74597</v>
      </c>
      <c r="F14" s="5">
        <f t="shared" si="0"/>
        <v>74597</v>
      </c>
      <c r="G14" s="19">
        <v>77954</v>
      </c>
      <c r="H14" s="5">
        <f t="shared" si="1"/>
        <v>77954</v>
      </c>
      <c r="I14" s="19">
        <v>81462</v>
      </c>
      <c r="J14" s="5">
        <f t="shared" si="1"/>
        <v>81462</v>
      </c>
      <c r="K14" s="19">
        <v>84720</v>
      </c>
      <c r="L14" s="5">
        <f t="shared" si="2"/>
        <v>84720</v>
      </c>
      <c r="M14" s="19">
        <v>88109</v>
      </c>
      <c r="N14" s="5">
        <f t="shared" si="3"/>
        <v>88109</v>
      </c>
      <c r="O14" s="19">
        <v>91633</v>
      </c>
      <c r="P14" s="5">
        <f t="shared" si="4"/>
        <v>91633</v>
      </c>
      <c r="Q14" s="19">
        <v>95298</v>
      </c>
      <c r="R14" s="5">
        <f t="shared" si="4"/>
        <v>95298</v>
      </c>
      <c r="S14" s="19">
        <v>97395</v>
      </c>
      <c r="T14" s="5">
        <f t="shared" si="5"/>
        <v>97395</v>
      </c>
      <c r="U14" s="18">
        <v>100317</v>
      </c>
      <c r="V14" s="5">
        <f t="shared" si="6"/>
        <v>100317</v>
      </c>
      <c r="W14" s="134">
        <v>103327</v>
      </c>
      <c r="X14" s="5">
        <f t="shared" si="7"/>
        <v>103327</v>
      </c>
      <c r="Y14" s="19">
        <v>107253</v>
      </c>
      <c r="Z14" s="5">
        <f t="shared" si="7"/>
        <v>107253</v>
      </c>
      <c r="AA14" s="23">
        <f t="shared" si="8"/>
        <v>107253</v>
      </c>
      <c r="AB14" s="5">
        <f t="shared" si="9"/>
        <v>107253</v>
      </c>
      <c r="AC14" s="24">
        <f t="shared" si="10"/>
        <v>107253</v>
      </c>
      <c r="AD14" s="5">
        <f t="shared" si="9"/>
        <v>107253</v>
      </c>
      <c r="AE14" s="138">
        <f t="shared" si="11"/>
        <v>107253</v>
      </c>
      <c r="AF14" s="5">
        <f t="shared" si="9"/>
        <v>107253</v>
      </c>
      <c r="AG14" s="16">
        <f t="shared" si="12"/>
        <v>107253</v>
      </c>
    </row>
    <row r="15" spans="1:36">
      <c r="A15" s="1" t="s">
        <v>57</v>
      </c>
      <c r="B15" s="1">
        <v>14</v>
      </c>
      <c r="C15" s="1">
        <v>13</v>
      </c>
      <c r="D15" s="14" t="s">
        <v>121</v>
      </c>
      <c r="E15" s="19">
        <v>72354</v>
      </c>
      <c r="F15" s="5">
        <f t="shared" si="0"/>
        <v>72354</v>
      </c>
      <c r="G15" s="19">
        <v>75610</v>
      </c>
      <c r="H15" s="5">
        <f t="shared" si="1"/>
        <v>75610</v>
      </c>
      <c r="I15" s="19">
        <v>79012</v>
      </c>
      <c r="J15" s="5">
        <f t="shared" si="1"/>
        <v>79012</v>
      </c>
      <c r="K15" s="19">
        <v>82172</v>
      </c>
      <c r="L15" s="5">
        <f t="shared" si="2"/>
        <v>82172</v>
      </c>
      <c r="M15" s="19">
        <v>85459</v>
      </c>
      <c r="N15" s="5">
        <f t="shared" si="3"/>
        <v>85459</v>
      </c>
      <c r="O15" s="19">
        <v>88877</v>
      </c>
      <c r="P15" s="5">
        <f t="shared" si="4"/>
        <v>88877</v>
      </c>
      <c r="Q15" s="19">
        <v>92432</v>
      </c>
      <c r="R15" s="5">
        <f t="shared" si="4"/>
        <v>92432</v>
      </c>
      <c r="S15" s="19">
        <v>94466</v>
      </c>
      <c r="T15" s="5">
        <f t="shared" si="5"/>
        <v>94466</v>
      </c>
      <c r="U15" s="18">
        <v>97300</v>
      </c>
      <c r="V15" s="5">
        <f t="shared" si="6"/>
        <v>97300</v>
      </c>
      <c r="W15" s="134">
        <v>100219</v>
      </c>
      <c r="X15" s="5">
        <f t="shared" si="7"/>
        <v>100219</v>
      </c>
      <c r="Y15" s="19">
        <v>104027</v>
      </c>
      <c r="Z15" s="5">
        <f t="shared" si="7"/>
        <v>104027</v>
      </c>
      <c r="AA15" s="23">
        <f t="shared" si="8"/>
        <v>104027</v>
      </c>
      <c r="AB15" s="5">
        <f t="shared" si="9"/>
        <v>104027</v>
      </c>
      <c r="AC15" s="24">
        <f t="shared" si="10"/>
        <v>104027</v>
      </c>
      <c r="AD15" s="5">
        <f t="shared" si="9"/>
        <v>104027</v>
      </c>
      <c r="AE15" s="138">
        <f t="shared" si="11"/>
        <v>104027</v>
      </c>
      <c r="AF15" s="5">
        <f t="shared" si="9"/>
        <v>104027</v>
      </c>
      <c r="AG15" s="16">
        <f t="shared" si="12"/>
        <v>104027</v>
      </c>
    </row>
    <row r="16" spans="1:36">
      <c r="A16" s="1" t="s">
        <v>58</v>
      </c>
      <c r="B16" s="1">
        <v>15</v>
      </c>
      <c r="C16" s="1">
        <v>13</v>
      </c>
      <c r="D16" s="14" t="s">
        <v>121</v>
      </c>
      <c r="E16" s="19">
        <v>70085</v>
      </c>
      <c r="F16" s="5">
        <f t="shared" si="0"/>
        <v>70085</v>
      </c>
      <c r="G16" s="19">
        <v>73239</v>
      </c>
      <c r="H16" s="5">
        <f t="shared" si="1"/>
        <v>73239</v>
      </c>
      <c r="I16" s="19">
        <v>76535</v>
      </c>
      <c r="J16" s="5">
        <f t="shared" si="1"/>
        <v>76535</v>
      </c>
      <c r="K16" s="19">
        <v>79596</v>
      </c>
      <c r="L16" s="5">
        <f t="shared" si="2"/>
        <v>79596</v>
      </c>
      <c r="M16" s="19">
        <v>82780</v>
      </c>
      <c r="N16" s="5">
        <f t="shared" si="3"/>
        <v>82780</v>
      </c>
      <c r="O16" s="19">
        <v>86091</v>
      </c>
      <c r="P16" s="5">
        <f t="shared" si="4"/>
        <v>86091</v>
      </c>
      <c r="Q16" s="19">
        <v>89535</v>
      </c>
      <c r="R16" s="5">
        <f t="shared" si="4"/>
        <v>89535</v>
      </c>
      <c r="S16" s="19">
        <v>91505</v>
      </c>
      <c r="T16" s="5">
        <f t="shared" si="5"/>
        <v>91505</v>
      </c>
      <c r="U16" s="18">
        <v>94250</v>
      </c>
      <c r="V16" s="5">
        <f t="shared" si="6"/>
        <v>94250</v>
      </c>
      <c r="W16" s="134">
        <v>97078</v>
      </c>
      <c r="X16" s="5">
        <f t="shared" si="7"/>
        <v>97078</v>
      </c>
      <c r="Y16" s="19">
        <v>100767</v>
      </c>
      <c r="Z16" s="5">
        <f t="shared" si="7"/>
        <v>100767</v>
      </c>
      <c r="AA16" s="23">
        <f t="shared" si="8"/>
        <v>100767</v>
      </c>
      <c r="AB16" s="5">
        <f t="shared" si="9"/>
        <v>100767</v>
      </c>
      <c r="AC16" s="24">
        <f t="shared" si="10"/>
        <v>100767</v>
      </c>
      <c r="AD16" s="5">
        <f t="shared" si="9"/>
        <v>100767</v>
      </c>
      <c r="AE16" s="138">
        <f t="shared" si="11"/>
        <v>100767</v>
      </c>
      <c r="AF16" s="5">
        <f t="shared" si="9"/>
        <v>100767</v>
      </c>
      <c r="AG16" s="16">
        <f t="shared" si="12"/>
        <v>100767</v>
      </c>
      <c r="AJ16" s="135"/>
    </row>
    <row r="17" spans="1:33">
      <c r="A17" s="1" t="s">
        <v>59</v>
      </c>
      <c r="B17" s="1">
        <v>16</v>
      </c>
      <c r="C17" s="1">
        <v>13</v>
      </c>
      <c r="D17" s="14" t="s">
        <v>121</v>
      </c>
      <c r="E17" s="19">
        <v>67809</v>
      </c>
      <c r="F17" s="5">
        <f t="shared" si="0"/>
        <v>67809</v>
      </c>
      <c r="G17" s="19">
        <v>70860</v>
      </c>
      <c r="H17" s="5">
        <f t="shared" si="1"/>
        <v>70860</v>
      </c>
      <c r="I17" s="19">
        <v>74049</v>
      </c>
      <c r="J17" s="5">
        <f t="shared" si="1"/>
        <v>74049</v>
      </c>
      <c r="K17" s="19">
        <v>77011</v>
      </c>
      <c r="L17" s="5">
        <f t="shared" si="2"/>
        <v>77011</v>
      </c>
      <c r="M17" s="19">
        <v>80091</v>
      </c>
      <c r="N17" s="5">
        <f t="shared" si="3"/>
        <v>80091</v>
      </c>
      <c r="O17" s="19">
        <v>83295</v>
      </c>
      <c r="P17" s="5">
        <f t="shared" si="4"/>
        <v>83295</v>
      </c>
      <c r="Q17" s="19">
        <v>86627</v>
      </c>
      <c r="R17" s="5">
        <f t="shared" si="4"/>
        <v>86627</v>
      </c>
      <c r="S17" s="19">
        <v>88533</v>
      </c>
      <c r="T17" s="5">
        <f t="shared" si="5"/>
        <v>88533</v>
      </c>
      <c r="U17" s="18">
        <v>91189</v>
      </c>
      <c r="V17" s="5">
        <f t="shared" si="6"/>
        <v>91189</v>
      </c>
      <c r="W17" s="134">
        <v>93925</v>
      </c>
      <c r="X17" s="5">
        <f t="shared" si="7"/>
        <v>93925</v>
      </c>
      <c r="Y17" s="19">
        <v>97494</v>
      </c>
      <c r="Z17" s="5">
        <f t="shared" si="7"/>
        <v>97494</v>
      </c>
      <c r="AA17" s="23">
        <f t="shared" si="8"/>
        <v>97494</v>
      </c>
      <c r="AB17" s="5">
        <f t="shared" si="9"/>
        <v>97494</v>
      </c>
      <c r="AC17" s="24">
        <f t="shared" si="10"/>
        <v>97494</v>
      </c>
      <c r="AD17" s="5">
        <f t="shared" si="9"/>
        <v>97494</v>
      </c>
      <c r="AE17" s="138">
        <f t="shared" si="11"/>
        <v>97494</v>
      </c>
      <c r="AF17" s="5">
        <f t="shared" si="9"/>
        <v>97494</v>
      </c>
      <c r="AG17" s="16">
        <f t="shared" si="12"/>
        <v>97494</v>
      </c>
    </row>
    <row r="18" spans="1:33">
      <c r="A18" s="1" t="s">
        <v>60</v>
      </c>
      <c r="B18" s="1">
        <v>17</v>
      </c>
      <c r="C18" s="1">
        <v>13</v>
      </c>
      <c r="D18" s="14" t="s">
        <v>121</v>
      </c>
      <c r="E18" s="19">
        <v>65542</v>
      </c>
      <c r="F18" s="5">
        <f t="shared" si="0"/>
        <v>65542</v>
      </c>
      <c r="G18" s="19">
        <v>68491</v>
      </c>
      <c r="H18" s="5">
        <f t="shared" si="1"/>
        <v>68491</v>
      </c>
      <c r="I18" s="19">
        <v>71573</v>
      </c>
      <c r="J18" s="5">
        <f t="shared" si="1"/>
        <v>71573</v>
      </c>
      <c r="K18" s="19">
        <v>74436</v>
      </c>
      <c r="L18" s="5">
        <f t="shared" si="2"/>
        <v>74436</v>
      </c>
      <c r="M18" s="19">
        <v>77413</v>
      </c>
      <c r="N18" s="5">
        <f t="shared" si="3"/>
        <v>77413</v>
      </c>
      <c r="O18" s="19">
        <v>80510</v>
      </c>
      <c r="P18" s="5">
        <f t="shared" si="4"/>
        <v>80510</v>
      </c>
      <c r="Q18" s="19">
        <v>83730</v>
      </c>
      <c r="R18" s="5">
        <f t="shared" si="4"/>
        <v>83730</v>
      </c>
      <c r="S18" s="19">
        <v>85572</v>
      </c>
      <c r="T18" s="5">
        <f t="shared" si="5"/>
        <v>85572</v>
      </c>
      <c r="U18" s="18">
        <v>88139</v>
      </c>
      <c r="V18" s="5">
        <f t="shared" si="6"/>
        <v>88139</v>
      </c>
      <c r="W18" s="134">
        <v>90783</v>
      </c>
      <c r="X18" s="5">
        <f t="shared" si="7"/>
        <v>90783</v>
      </c>
      <c r="Y18" s="19">
        <v>94233</v>
      </c>
      <c r="Z18" s="5">
        <f t="shared" si="7"/>
        <v>94233</v>
      </c>
      <c r="AA18" s="23">
        <f t="shared" si="8"/>
        <v>94233</v>
      </c>
      <c r="AB18" s="5">
        <f t="shared" si="9"/>
        <v>94233</v>
      </c>
      <c r="AC18" s="24">
        <f t="shared" si="10"/>
        <v>94233</v>
      </c>
      <c r="AD18" s="5">
        <f t="shared" si="9"/>
        <v>94233</v>
      </c>
      <c r="AE18" s="138">
        <f t="shared" si="11"/>
        <v>94233</v>
      </c>
      <c r="AF18" s="5">
        <f t="shared" si="9"/>
        <v>94233</v>
      </c>
      <c r="AG18" s="16">
        <f t="shared" si="12"/>
        <v>94233</v>
      </c>
    </row>
    <row r="19" spans="1:33">
      <c r="A19" s="1" t="s">
        <v>61</v>
      </c>
      <c r="B19" s="1">
        <v>18</v>
      </c>
      <c r="C19" s="1">
        <v>13</v>
      </c>
      <c r="D19" s="14" t="s">
        <v>121</v>
      </c>
      <c r="E19" s="19">
        <v>63266</v>
      </c>
      <c r="F19" s="5">
        <f t="shared" si="0"/>
        <v>63266</v>
      </c>
      <c r="G19" s="19">
        <v>66113</v>
      </c>
      <c r="H19" s="5">
        <f t="shared" si="1"/>
        <v>66113</v>
      </c>
      <c r="I19" s="19">
        <v>69088</v>
      </c>
      <c r="J19" s="5">
        <f t="shared" si="1"/>
        <v>69088</v>
      </c>
      <c r="K19" s="19">
        <v>71852</v>
      </c>
      <c r="L19" s="5">
        <f t="shared" si="2"/>
        <v>71852</v>
      </c>
      <c r="M19" s="19">
        <v>74726</v>
      </c>
      <c r="N19" s="5">
        <f t="shared" si="3"/>
        <v>74726</v>
      </c>
      <c r="O19" s="19">
        <v>77715</v>
      </c>
      <c r="P19" s="5">
        <f t="shared" si="4"/>
        <v>77715</v>
      </c>
      <c r="Q19" s="19">
        <v>80824</v>
      </c>
      <c r="R19" s="5">
        <f t="shared" si="4"/>
        <v>80824</v>
      </c>
      <c r="S19" s="19">
        <v>82602</v>
      </c>
      <c r="T19" s="5">
        <f t="shared" si="5"/>
        <v>82602</v>
      </c>
      <c r="U19" s="18">
        <v>85080</v>
      </c>
      <c r="V19" s="5">
        <f t="shared" si="6"/>
        <v>85080</v>
      </c>
      <c r="W19" s="134">
        <v>87632</v>
      </c>
      <c r="X19" s="5">
        <f t="shared" si="7"/>
        <v>87632</v>
      </c>
      <c r="Y19" s="19">
        <v>90962</v>
      </c>
      <c r="Z19" s="5">
        <f t="shared" si="7"/>
        <v>90962</v>
      </c>
      <c r="AA19" s="23">
        <f t="shared" si="8"/>
        <v>90962</v>
      </c>
      <c r="AB19" s="5">
        <f t="shared" si="9"/>
        <v>90962</v>
      </c>
      <c r="AC19" s="24">
        <f t="shared" si="10"/>
        <v>90962</v>
      </c>
      <c r="AD19" s="5">
        <f t="shared" si="9"/>
        <v>90962</v>
      </c>
      <c r="AE19" s="138">
        <f t="shared" si="11"/>
        <v>90962</v>
      </c>
      <c r="AF19" s="5">
        <f t="shared" si="9"/>
        <v>90962</v>
      </c>
      <c r="AG19" s="16">
        <f t="shared" si="12"/>
        <v>90962</v>
      </c>
    </row>
    <row r="20" spans="1:33">
      <c r="A20" s="1" t="s">
        <v>62</v>
      </c>
      <c r="B20" s="1">
        <v>19</v>
      </c>
      <c r="C20" s="1">
        <v>19</v>
      </c>
      <c r="D20" s="14" t="s">
        <v>120</v>
      </c>
      <c r="E20" s="19">
        <v>60236</v>
      </c>
      <c r="F20" s="5">
        <f t="shared" si="0"/>
        <v>60236</v>
      </c>
      <c r="G20" s="19">
        <v>62947</v>
      </c>
      <c r="H20" s="5">
        <f t="shared" si="1"/>
        <v>62947</v>
      </c>
      <c r="I20" s="19">
        <v>65780</v>
      </c>
      <c r="J20" s="5">
        <f t="shared" si="1"/>
        <v>65780</v>
      </c>
      <c r="K20" s="19">
        <v>68411</v>
      </c>
      <c r="L20" s="5">
        <f t="shared" si="2"/>
        <v>68411</v>
      </c>
      <c r="M20" s="19">
        <v>71147</v>
      </c>
      <c r="N20" s="5">
        <f t="shared" si="3"/>
        <v>71147</v>
      </c>
      <c r="O20" s="19">
        <v>73993</v>
      </c>
      <c r="P20" s="5">
        <f t="shared" si="4"/>
        <v>73993</v>
      </c>
      <c r="Q20" s="19">
        <v>76953</v>
      </c>
      <c r="R20" s="5">
        <f t="shared" si="4"/>
        <v>76953</v>
      </c>
      <c r="S20" s="19">
        <v>78646</v>
      </c>
      <c r="T20" s="5">
        <f t="shared" si="5"/>
        <v>78646</v>
      </c>
      <c r="U20" s="18">
        <v>81005</v>
      </c>
      <c r="V20" s="5">
        <f t="shared" si="6"/>
        <v>81005</v>
      </c>
      <c r="W20" s="134">
        <v>83435</v>
      </c>
      <c r="X20" s="5">
        <f t="shared" si="7"/>
        <v>83435</v>
      </c>
      <c r="Y20" s="19">
        <v>86606</v>
      </c>
      <c r="Z20" s="5">
        <f t="shared" si="7"/>
        <v>86606</v>
      </c>
      <c r="AA20" s="23">
        <f t="shared" si="8"/>
        <v>86606</v>
      </c>
      <c r="AB20" s="5">
        <f t="shared" si="9"/>
        <v>86606</v>
      </c>
      <c r="AC20" s="24">
        <f t="shared" si="10"/>
        <v>86606</v>
      </c>
      <c r="AD20" s="5">
        <f t="shared" si="9"/>
        <v>86606</v>
      </c>
      <c r="AE20" s="138">
        <f t="shared" si="11"/>
        <v>86606</v>
      </c>
      <c r="AF20" s="5">
        <f t="shared" si="9"/>
        <v>86606</v>
      </c>
      <c r="AG20" s="16">
        <f t="shared" si="12"/>
        <v>86606</v>
      </c>
    </row>
    <row r="21" spans="1:33">
      <c r="A21" s="1" t="s">
        <v>63</v>
      </c>
      <c r="B21" s="1">
        <v>20</v>
      </c>
      <c r="C21" s="1">
        <v>19</v>
      </c>
      <c r="D21" s="14" t="s">
        <v>121</v>
      </c>
      <c r="E21" s="19">
        <v>58267</v>
      </c>
      <c r="F21" s="5">
        <f t="shared" si="0"/>
        <v>58267</v>
      </c>
      <c r="G21" s="19">
        <v>60889</v>
      </c>
      <c r="H21" s="5">
        <f t="shared" si="1"/>
        <v>60889</v>
      </c>
      <c r="I21" s="19">
        <v>63629</v>
      </c>
      <c r="J21" s="5">
        <f t="shared" si="1"/>
        <v>63629</v>
      </c>
      <c r="K21" s="19">
        <v>66174</v>
      </c>
      <c r="L21" s="5">
        <f t="shared" si="2"/>
        <v>66174</v>
      </c>
      <c r="M21" s="19">
        <v>68821</v>
      </c>
      <c r="N21" s="5">
        <f t="shared" si="3"/>
        <v>68821</v>
      </c>
      <c r="O21" s="19">
        <v>71574</v>
      </c>
      <c r="P21" s="5">
        <f t="shared" si="4"/>
        <v>71574</v>
      </c>
      <c r="Q21" s="19">
        <v>74437</v>
      </c>
      <c r="R21" s="5">
        <f t="shared" si="4"/>
        <v>74437</v>
      </c>
      <c r="S21" s="19">
        <v>76075</v>
      </c>
      <c r="T21" s="5">
        <f t="shared" si="5"/>
        <v>76075</v>
      </c>
      <c r="U21" s="18">
        <v>78357</v>
      </c>
      <c r="V21" s="5">
        <f t="shared" si="6"/>
        <v>78357</v>
      </c>
      <c r="W21" s="134">
        <v>80708</v>
      </c>
      <c r="X21" s="5">
        <f t="shared" si="7"/>
        <v>80708</v>
      </c>
      <c r="Y21" s="19">
        <v>83775</v>
      </c>
      <c r="Z21" s="5">
        <f t="shared" si="7"/>
        <v>83775</v>
      </c>
      <c r="AA21" s="23">
        <f t="shared" si="8"/>
        <v>83775</v>
      </c>
      <c r="AB21" s="5">
        <f t="shared" si="9"/>
        <v>83775</v>
      </c>
      <c r="AC21" s="24">
        <f t="shared" si="10"/>
        <v>83775</v>
      </c>
      <c r="AD21" s="5">
        <f t="shared" si="9"/>
        <v>83775</v>
      </c>
      <c r="AE21" s="138">
        <f t="shared" si="11"/>
        <v>83775</v>
      </c>
      <c r="AF21" s="5">
        <f t="shared" si="9"/>
        <v>83775</v>
      </c>
      <c r="AG21" s="16">
        <f t="shared" si="12"/>
        <v>83775</v>
      </c>
    </row>
    <row r="22" spans="1:33">
      <c r="A22" s="1" t="s">
        <v>64</v>
      </c>
      <c r="B22" s="1">
        <v>21</v>
      </c>
      <c r="C22" s="1">
        <v>19</v>
      </c>
      <c r="D22" s="14" t="s">
        <v>121</v>
      </c>
      <c r="E22" s="19">
        <v>56298</v>
      </c>
      <c r="F22" s="5">
        <f t="shared" si="0"/>
        <v>56298</v>
      </c>
      <c r="G22" s="19">
        <v>58831</v>
      </c>
      <c r="H22" s="5">
        <f t="shared" si="1"/>
        <v>58831</v>
      </c>
      <c r="I22" s="19">
        <v>61478</v>
      </c>
      <c r="J22" s="5">
        <f t="shared" si="1"/>
        <v>61478</v>
      </c>
      <c r="K22" s="19">
        <v>63937</v>
      </c>
      <c r="L22" s="5">
        <f t="shared" si="2"/>
        <v>63937</v>
      </c>
      <c r="M22" s="19">
        <v>66494</v>
      </c>
      <c r="N22" s="5">
        <f t="shared" si="3"/>
        <v>66494</v>
      </c>
      <c r="O22" s="19">
        <v>69154</v>
      </c>
      <c r="P22" s="5">
        <f t="shared" si="4"/>
        <v>69154</v>
      </c>
      <c r="Q22" s="19">
        <v>71920</v>
      </c>
      <c r="R22" s="5">
        <f t="shared" si="4"/>
        <v>71920</v>
      </c>
      <c r="S22" s="19">
        <v>73502</v>
      </c>
      <c r="T22" s="5">
        <f t="shared" si="5"/>
        <v>73502</v>
      </c>
      <c r="U22" s="18">
        <v>75707</v>
      </c>
      <c r="V22" s="5">
        <f t="shared" si="6"/>
        <v>75707</v>
      </c>
      <c r="W22" s="134">
        <v>77978</v>
      </c>
      <c r="X22" s="5">
        <f t="shared" si="7"/>
        <v>77978</v>
      </c>
      <c r="Y22" s="19">
        <v>80941</v>
      </c>
      <c r="Z22" s="5">
        <f t="shared" si="7"/>
        <v>80941</v>
      </c>
      <c r="AA22" s="23">
        <f t="shared" si="8"/>
        <v>80941</v>
      </c>
      <c r="AB22" s="5">
        <f t="shared" si="9"/>
        <v>80941</v>
      </c>
      <c r="AC22" s="24">
        <f t="shared" si="10"/>
        <v>80941</v>
      </c>
      <c r="AD22" s="5">
        <f t="shared" si="9"/>
        <v>80941</v>
      </c>
      <c r="AE22" s="138">
        <f t="shared" si="11"/>
        <v>80941</v>
      </c>
      <c r="AF22" s="5">
        <f t="shared" si="9"/>
        <v>80941</v>
      </c>
      <c r="AG22" s="16">
        <f t="shared" si="12"/>
        <v>80941</v>
      </c>
    </row>
    <row r="23" spans="1:33">
      <c r="A23" s="1" t="s">
        <v>65</v>
      </c>
      <c r="B23" s="1">
        <v>22</v>
      </c>
      <c r="C23" s="1">
        <v>19</v>
      </c>
      <c r="D23" s="14" t="s">
        <v>121</v>
      </c>
      <c r="E23" s="19">
        <v>54327</v>
      </c>
      <c r="F23" s="5">
        <f t="shared" si="0"/>
        <v>54327</v>
      </c>
      <c r="G23" s="19">
        <v>56772</v>
      </c>
      <c r="H23" s="5">
        <f t="shared" si="1"/>
        <v>56772</v>
      </c>
      <c r="I23" s="19">
        <v>59327</v>
      </c>
      <c r="J23" s="5">
        <f t="shared" si="1"/>
        <v>59327</v>
      </c>
      <c r="K23" s="19">
        <v>61700</v>
      </c>
      <c r="L23" s="5">
        <f t="shared" si="2"/>
        <v>61700</v>
      </c>
      <c r="M23" s="19">
        <v>64168</v>
      </c>
      <c r="N23" s="5">
        <f t="shared" si="3"/>
        <v>64168</v>
      </c>
      <c r="O23" s="19">
        <v>66735</v>
      </c>
      <c r="P23" s="5">
        <f t="shared" si="4"/>
        <v>66735</v>
      </c>
      <c r="Q23" s="19">
        <v>69404</v>
      </c>
      <c r="R23" s="5">
        <f t="shared" si="4"/>
        <v>69404</v>
      </c>
      <c r="S23" s="19">
        <v>70931</v>
      </c>
      <c r="T23" s="5">
        <f t="shared" si="5"/>
        <v>70931</v>
      </c>
      <c r="U23" s="18">
        <v>73059</v>
      </c>
      <c r="V23" s="5">
        <f t="shared" si="6"/>
        <v>73059</v>
      </c>
      <c r="W23" s="134">
        <v>75251</v>
      </c>
      <c r="X23" s="5">
        <f t="shared" si="7"/>
        <v>75251</v>
      </c>
      <c r="Y23" s="19">
        <v>78111</v>
      </c>
      <c r="Z23" s="5">
        <f t="shared" si="7"/>
        <v>78111</v>
      </c>
      <c r="AA23" s="23">
        <f t="shared" si="8"/>
        <v>78111</v>
      </c>
      <c r="AB23" s="5">
        <f t="shared" si="9"/>
        <v>78111</v>
      </c>
      <c r="AC23" s="24">
        <f t="shared" si="10"/>
        <v>78111</v>
      </c>
      <c r="AD23" s="5">
        <f t="shared" si="9"/>
        <v>78111</v>
      </c>
      <c r="AE23" s="138">
        <f t="shared" si="11"/>
        <v>78111</v>
      </c>
      <c r="AF23" s="5">
        <f t="shared" si="9"/>
        <v>78111</v>
      </c>
      <c r="AG23" s="16">
        <f t="shared" si="12"/>
        <v>78111</v>
      </c>
    </row>
    <row r="24" spans="1:33">
      <c r="A24" s="1" t="s">
        <v>66</v>
      </c>
      <c r="B24" s="1">
        <v>23</v>
      </c>
      <c r="C24" s="1">
        <v>19</v>
      </c>
      <c r="D24" s="14" t="s">
        <v>121</v>
      </c>
      <c r="E24" s="19">
        <v>52361</v>
      </c>
      <c r="F24" s="5">
        <f t="shared" si="0"/>
        <v>52361</v>
      </c>
      <c r="G24" s="19">
        <v>54717</v>
      </c>
      <c r="H24" s="5">
        <f t="shared" si="1"/>
        <v>54717</v>
      </c>
      <c r="I24" s="19">
        <v>57179</v>
      </c>
      <c r="J24" s="5">
        <f t="shared" si="1"/>
        <v>57179</v>
      </c>
      <c r="K24" s="19">
        <v>59466</v>
      </c>
      <c r="L24" s="5">
        <f t="shared" si="2"/>
        <v>59466</v>
      </c>
      <c r="M24" s="19">
        <v>61845</v>
      </c>
      <c r="N24" s="5">
        <f t="shared" si="3"/>
        <v>61845</v>
      </c>
      <c r="O24" s="19">
        <v>64319</v>
      </c>
      <c r="P24" s="5">
        <f t="shared" si="4"/>
        <v>64319</v>
      </c>
      <c r="Q24" s="19">
        <v>66892</v>
      </c>
      <c r="R24" s="5">
        <f t="shared" si="4"/>
        <v>66892</v>
      </c>
      <c r="S24" s="19">
        <v>68364</v>
      </c>
      <c r="T24" s="5">
        <f t="shared" si="5"/>
        <v>68364</v>
      </c>
      <c r="U24" s="18">
        <v>70415</v>
      </c>
      <c r="V24" s="5">
        <f t="shared" si="6"/>
        <v>70415</v>
      </c>
      <c r="W24" s="134">
        <v>72527</v>
      </c>
      <c r="X24" s="5">
        <f t="shared" si="7"/>
        <v>72527</v>
      </c>
      <c r="Y24" s="19">
        <v>75283</v>
      </c>
      <c r="Z24" s="5">
        <f t="shared" si="7"/>
        <v>75283</v>
      </c>
      <c r="AA24" s="23">
        <f t="shared" si="8"/>
        <v>75283</v>
      </c>
      <c r="AB24" s="5">
        <f t="shared" si="9"/>
        <v>75283</v>
      </c>
      <c r="AC24" s="24">
        <f t="shared" si="10"/>
        <v>75283</v>
      </c>
      <c r="AD24" s="5">
        <f t="shared" si="9"/>
        <v>75283</v>
      </c>
      <c r="AE24" s="138">
        <f t="shared" si="11"/>
        <v>75283</v>
      </c>
      <c r="AF24" s="5">
        <f t="shared" si="9"/>
        <v>75283</v>
      </c>
      <c r="AG24" s="16">
        <f t="shared" si="12"/>
        <v>75283</v>
      </c>
    </row>
    <row r="25" spans="1:33">
      <c r="A25" s="1" t="s">
        <v>67</v>
      </c>
      <c r="B25" s="1">
        <v>24</v>
      </c>
      <c r="C25" s="1">
        <v>19</v>
      </c>
      <c r="D25" s="14" t="s">
        <v>121</v>
      </c>
      <c r="E25" s="19">
        <v>49936</v>
      </c>
      <c r="F25" s="5">
        <f t="shared" si="0"/>
        <v>49936</v>
      </c>
      <c r="G25" s="19">
        <v>52183</v>
      </c>
      <c r="H25" s="5">
        <f t="shared" si="1"/>
        <v>52183</v>
      </c>
      <c r="I25" s="19">
        <v>54531</v>
      </c>
      <c r="J25" s="5">
        <f t="shared" si="1"/>
        <v>54531</v>
      </c>
      <c r="K25" s="19">
        <v>56712</v>
      </c>
      <c r="L25" s="5">
        <f t="shared" si="2"/>
        <v>56712</v>
      </c>
      <c r="M25" s="19">
        <v>58980</v>
      </c>
      <c r="N25" s="5">
        <f t="shared" si="3"/>
        <v>58980</v>
      </c>
      <c r="O25" s="19">
        <v>61339</v>
      </c>
      <c r="P25" s="5">
        <f t="shared" si="4"/>
        <v>61339</v>
      </c>
      <c r="Q25" s="19">
        <v>63793</v>
      </c>
      <c r="R25" s="5">
        <f t="shared" si="4"/>
        <v>63793</v>
      </c>
      <c r="S25" s="19">
        <v>65196</v>
      </c>
      <c r="T25" s="5">
        <f t="shared" si="5"/>
        <v>65196</v>
      </c>
      <c r="U25" s="18">
        <v>67152</v>
      </c>
      <c r="V25" s="5">
        <f t="shared" si="6"/>
        <v>67152</v>
      </c>
      <c r="W25" s="134">
        <v>69167</v>
      </c>
      <c r="X25" s="5">
        <f t="shared" si="7"/>
        <v>69167</v>
      </c>
      <c r="Y25" s="19">
        <v>71795</v>
      </c>
      <c r="Z25" s="5">
        <f t="shared" si="7"/>
        <v>71795</v>
      </c>
      <c r="AA25" s="23">
        <f t="shared" si="8"/>
        <v>71795</v>
      </c>
      <c r="AB25" s="5">
        <f t="shared" si="9"/>
        <v>71795</v>
      </c>
      <c r="AC25" s="24">
        <f t="shared" si="10"/>
        <v>71795</v>
      </c>
      <c r="AD25" s="5">
        <f t="shared" si="9"/>
        <v>71795</v>
      </c>
      <c r="AE25" s="138">
        <f t="shared" si="11"/>
        <v>71795</v>
      </c>
      <c r="AF25" s="5">
        <f t="shared" si="9"/>
        <v>71795</v>
      </c>
      <c r="AG25" s="16">
        <f t="shared" si="12"/>
        <v>71795</v>
      </c>
    </row>
    <row r="26" spans="1:33">
      <c r="A26" s="1" t="s">
        <v>68</v>
      </c>
      <c r="B26" s="1">
        <v>25</v>
      </c>
      <c r="C26" s="1">
        <v>19</v>
      </c>
      <c r="D26" s="14" t="s">
        <v>121</v>
      </c>
      <c r="E26" s="19">
        <v>47513</v>
      </c>
      <c r="F26" s="5">
        <f t="shared" si="0"/>
        <v>47513</v>
      </c>
      <c r="G26" s="19">
        <v>49651</v>
      </c>
      <c r="H26" s="5">
        <f t="shared" si="1"/>
        <v>49651</v>
      </c>
      <c r="I26" s="19">
        <v>51885</v>
      </c>
      <c r="J26" s="5">
        <f t="shared" si="1"/>
        <v>51885</v>
      </c>
      <c r="K26" s="19">
        <v>53960</v>
      </c>
      <c r="L26" s="5">
        <f t="shared" si="2"/>
        <v>53960</v>
      </c>
      <c r="M26" s="19">
        <v>56118</v>
      </c>
      <c r="N26" s="5">
        <f t="shared" si="3"/>
        <v>56118</v>
      </c>
      <c r="O26" s="19">
        <v>58363</v>
      </c>
      <c r="P26" s="5">
        <f t="shared" si="4"/>
        <v>58363</v>
      </c>
      <c r="Q26" s="19">
        <v>60698</v>
      </c>
      <c r="R26" s="5">
        <f t="shared" si="4"/>
        <v>60698</v>
      </c>
      <c r="S26" s="19">
        <v>62033</v>
      </c>
      <c r="T26" s="5">
        <f t="shared" si="5"/>
        <v>62033</v>
      </c>
      <c r="U26" s="18">
        <v>63894</v>
      </c>
      <c r="V26" s="5">
        <f t="shared" si="6"/>
        <v>63894</v>
      </c>
      <c r="W26" s="134">
        <v>65811</v>
      </c>
      <c r="X26" s="5">
        <f t="shared" si="7"/>
        <v>65811</v>
      </c>
      <c r="Y26" s="19">
        <v>68312</v>
      </c>
      <c r="Z26" s="5">
        <f t="shared" si="7"/>
        <v>68312</v>
      </c>
      <c r="AA26" s="23">
        <f t="shared" si="8"/>
        <v>68312</v>
      </c>
      <c r="AB26" s="5">
        <f t="shared" si="9"/>
        <v>68312</v>
      </c>
      <c r="AC26" s="24">
        <f t="shared" si="10"/>
        <v>68312</v>
      </c>
      <c r="AD26" s="5">
        <f t="shared" si="9"/>
        <v>68312</v>
      </c>
      <c r="AE26" s="138">
        <f t="shared" si="11"/>
        <v>68312</v>
      </c>
      <c r="AF26" s="5">
        <f t="shared" si="9"/>
        <v>68312</v>
      </c>
      <c r="AG26" s="16">
        <f t="shared" si="12"/>
        <v>68312</v>
      </c>
    </row>
    <row r="27" spans="1:33">
      <c r="A27" s="1" t="s">
        <v>69</v>
      </c>
      <c r="B27" s="1">
        <v>26</v>
      </c>
      <c r="C27" s="1">
        <v>19</v>
      </c>
      <c r="D27" s="14" t="s">
        <v>121</v>
      </c>
      <c r="E27" s="19">
        <v>45089</v>
      </c>
      <c r="F27" s="5">
        <f t="shared" si="0"/>
        <v>45089</v>
      </c>
      <c r="G27" s="19">
        <v>47118</v>
      </c>
      <c r="H27" s="5">
        <f t="shared" si="1"/>
        <v>47118</v>
      </c>
      <c r="I27" s="19">
        <v>49238</v>
      </c>
      <c r="J27" s="5">
        <f t="shared" si="1"/>
        <v>49238</v>
      </c>
      <c r="K27" s="19">
        <v>51208</v>
      </c>
      <c r="L27" s="5">
        <f t="shared" si="2"/>
        <v>51208</v>
      </c>
      <c r="M27" s="19">
        <v>53256</v>
      </c>
      <c r="N27" s="5">
        <f t="shared" si="3"/>
        <v>53256</v>
      </c>
      <c r="O27" s="19">
        <v>55386</v>
      </c>
      <c r="P27" s="5">
        <f t="shared" si="4"/>
        <v>55386</v>
      </c>
      <c r="Q27" s="19">
        <v>57601</v>
      </c>
      <c r="R27" s="5">
        <f t="shared" si="4"/>
        <v>57601</v>
      </c>
      <c r="S27" s="19">
        <v>58868</v>
      </c>
      <c r="T27" s="5">
        <f t="shared" si="5"/>
        <v>58868</v>
      </c>
      <c r="U27" s="18">
        <v>60634</v>
      </c>
      <c r="V27" s="5">
        <f t="shared" si="6"/>
        <v>60634</v>
      </c>
      <c r="W27" s="134">
        <v>62453</v>
      </c>
      <c r="X27" s="5">
        <f t="shared" si="7"/>
        <v>62453</v>
      </c>
      <c r="Y27" s="19">
        <v>64826</v>
      </c>
      <c r="Z27" s="5">
        <f t="shared" si="7"/>
        <v>64826</v>
      </c>
      <c r="AA27" s="23">
        <f t="shared" si="8"/>
        <v>64826</v>
      </c>
      <c r="AB27" s="5">
        <f t="shared" si="9"/>
        <v>64826</v>
      </c>
      <c r="AC27" s="24">
        <f t="shared" si="10"/>
        <v>64826</v>
      </c>
      <c r="AD27" s="5">
        <f t="shared" si="9"/>
        <v>64826</v>
      </c>
      <c r="AE27" s="138">
        <f t="shared" si="11"/>
        <v>64826</v>
      </c>
      <c r="AF27" s="5">
        <f t="shared" si="9"/>
        <v>64826</v>
      </c>
      <c r="AG27" s="16">
        <f t="shared" si="12"/>
        <v>64826</v>
      </c>
    </row>
    <row r="28" spans="1:33">
      <c r="A28" s="4" t="s">
        <v>2</v>
      </c>
      <c r="B28" s="1">
        <v>27</v>
      </c>
      <c r="C28" s="1">
        <v>27</v>
      </c>
      <c r="D28" s="14" t="s">
        <v>120</v>
      </c>
      <c r="E28" s="19">
        <v>78521</v>
      </c>
      <c r="F28" s="5">
        <f t="shared" ref="F28:F67" si="13">E28</f>
        <v>78521</v>
      </c>
      <c r="G28" s="19">
        <v>82054</v>
      </c>
      <c r="H28" s="5">
        <f t="shared" ref="H28:J67" si="14">G28</f>
        <v>82054</v>
      </c>
      <c r="I28" s="19">
        <v>85746</v>
      </c>
      <c r="J28" s="5">
        <f t="shared" si="14"/>
        <v>85746</v>
      </c>
      <c r="K28" s="19">
        <v>89176</v>
      </c>
      <c r="L28" s="5">
        <f t="shared" ref="L28:L67" si="15">K28</f>
        <v>89176</v>
      </c>
      <c r="M28" s="19">
        <v>92743</v>
      </c>
      <c r="N28" s="5">
        <f t="shared" ref="N28:N67" si="16">M28</f>
        <v>92743</v>
      </c>
      <c r="O28" s="19">
        <v>96453</v>
      </c>
      <c r="P28" s="5">
        <f t="shared" ref="P28:R67" si="17">O28</f>
        <v>96453</v>
      </c>
      <c r="Q28" s="19">
        <v>100311</v>
      </c>
      <c r="R28" s="5">
        <f t="shared" si="17"/>
        <v>100311</v>
      </c>
      <c r="S28" s="19">
        <v>102518</v>
      </c>
      <c r="T28" s="5">
        <f t="shared" si="5"/>
        <v>102518</v>
      </c>
      <c r="U28" s="18">
        <v>105594</v>
      </c>
      <c r="V28" s="5">
        <f t="shared" si="6"/>
        <v>105594</v>
      </c>
      <c r="W28" s="134">
        <v>108762</v>
      </c>
      <c r="X28" s="5">
        <f t="shared" si="7"/>
        <v>108762</v>
      </c>
      <c r="Y28" s="19">
        <v>112895</v>
      </c>
      <c r="Z28" s="5">
        <f t="shared" si="7"/>
        <v>112895</v>
      </c>
      <c r="AA28" s="23">
        <f t="shared" si="8"/>
        <v>112895</v>
      </c>
      <c r="AB28" s="5">
        <f t="shared" si="9"/>
        <v>112895</v>
      </c>
      <c r="AC28" s="24">
        <f t="shared" si="10"/>
        <v>112895</v>
      </c>
      <c r="AD28" s="5">
        <f t="shared" si="9"/>
        <v>112895</v>
      </c>
      <c r="AE28" s="138">
        <f t="shared" si="11"/>
        <v>112895</v>
      </c>
      <c r="AF28" s="5">
        <f t="shared" si="9"/>
        <v>112895</v>
      </c>
      <c r="AG28" s="16">
        <f t="shared" si="12"/>
        <v>112895</v>
      </c>
    </row>
    <row r="29" spans="1:33">
      <c r="A29" s="4" t="s">
        <v>3</v>
      </c>
      <c r="B29" s="1">
        <v>28</v>
      </c>
      <c r="C29" s="1">
        <v>28</v>
      </c>
      <c r="D29" s="14" t="s">
        <v>120</v>
      </c>
      <c r="E29" s="19">
        <v>77237</v>
      </c>
      <c r="F29" s="5">
        <f t="shared" si="13"/>
        <v>77237</v>
      </c>
      <c r="G29" s="19">
        <v>80713</v>
      </c>
      <c r="H29" s="5">
        <f t="shared" si="14"/>
        <v>80713</v>
      </c>
      <c r="I29" s="19">
        <v>84345</v>
      </c>
      <c r="J29" s="5">
        <f t="shared" si="14"/>
        <v>84345</v>
      </c>
      <c r="K29" s="19">
        <v>87719</v>
      </c>
      <c r="L29" s="5">
        <f t="shared" si="15"/>
        <v>87719</v>
      </c>
      <c r="M29" s="19">
        <v>91228</v>
      </c>
      <c r="N29" s="5">
        <f t="shared" si="16"/>
        <v>91228</v>
      </c>
      <c r="O29" s="19">
        <v>94877</v>
      </c>
      <c r="P29" s="5">
        <f t="shared" si="17"/>
        <v>94877</v>
      </c>
      <c r="Q29" s="19">
        <v>98672</v>
      </c>
      <c r="R29" s="5">
        <f t="shared" si="17"/>
        <v>98672</v>
      </c>
      <c r="S29" s="19">
        <v>100843</v>
      </c>
      <c r="T29" s="5">
        <f t="shared" si="5"/>
        <v>100843</v>
      </c>
      <c r="U29" s="18">
        <v>103868</v>
      </c>
      <c r="V29" s="5">
        <f t="shared" si="6"/>
        <v>103868</v>
      </c>
      <c r="W29" s="134">
        <v>106984</v>
      </c>
      <c r="X29" s="5">
        <f t="shared" si="7"/>
        <v>106984</v>
      </c>
      <c r="Y29" s="19">
        <v>111049</v>
      </c>
      <c r="Z29" s="5">
        <f t="shared" si="7"/>
        <v>111049</v>
      </c>
      <c r="AA29" s="23">
        <f t="shared" si="8"/>
        <v>111049</v>
      </c>
      <c r="AB29" s="5">
        <f t="shared" si="9"/>
        <v>111049</v>
      </c>
      <c r="AC29" s="24">
        <f t="shared" si="10"/>
        <v>111049</v>
      </c>
      <c r="AD29" s="5">
        <f t="shared" si="9"/>
        <v>111049</v>
      </c>
      <c r="AE29" s="138">
        <f t="shared" si="11"/>
        <v>111049</v>
      </c>
      <c r="AF29" s="5">
        <f t="shared" si="9"/>
        <v>111049</v>
      </c>
      <c r="AG29" s="16">
        <f t="shared" si="12"/>
        <v>111049</v>
      </c>
    </row>
    <row r="30" spans="1:33">
      <c r="A30" s="4" t="s">
        <v>4</v>
      </c>
      <c r="B30" s="1">
        <v>29</v>
      </c>
      <c r="C30" s="1">
        <v>28</v>
      </c>
      <c r="D30" s="14" t="s">
        <v>121</v>
      </c>
      <c r="E30" s="19">
        <v>76240</v>
      </c>
      <c r="F30" s="5">
        <f t="shared" si="13"/>
        <v>76240</v>
      </c>
      <c r="G30" s="19">
        <v>79671</v>
      </c>
      <c r="H30" s="5">
        <f t="shared" si="14"/>
        <v>79671</v>
      </c>
      <c r="I30" s="19">
        <v>83256</v>
      </c>
      <c r="J30" s="5">
        <f t="shared" si="14"/>
        <v>83256</v>
      </c>
      <c r="K30" s="19">
        <v>86586</v>
      </c>
      <c r="L30" s="5">
        <f t="shared" si="15"/>
        <v>86586</v>
      </c>
      <c r="M30" s="19">
        <v>90049</v>
      </c>
      <c r="N30" s="5">
        <f t="shared" si="16"/>
        <v>90049</v>
      </c>
      <c r="O30" s="19">
        <v>93651</v>
      </c>
      <c r="P30" s="5">
        <f t="shared" si="17"/>
        <v>93651</v>
      </c>
      <c r="Q30" s="19">
        <v>97397</v>
      </c>
      <c r="R30" s="5">
        <f t="shared" si="17"/>
        <v>97397</v>
      </c>
      <c r="S30" s="19">
        <v>99540</v>
      </c>
      <c r="T30" s="5">
        <f t="shared" si="5"/>
        <v>99540</v>
      </c>
      <c r="U30" s="18">
        <v>102526</v>
      </c>
      <c r="V30" s="5">
        <f t="shared" si="6"/>
        <v>102526</v>
      </c>
      <c r="W30" s="134">
        <v>105602</v>
      </c>
      <c r="X30" s="5">
        <f t="shared" si="7"/>
        <v>105602</v>
      </c>
      <c r="Y30" s="19">
        <v>109615</v>
      </c>
      <c r="Z30" s="5">
        <f t="shared" si="7"/>
        <v>109615</v>
      </c>
      <c r="AA30" s="23">
        <f t="shared" si="8"/>
        <v>109615</v>
      </c>
      <c r="AB30" s="5">
        <f t="shared" si="9"/>
        <v>109615</v>
      </c>
      <c r="AC30" s="24">
        <f t="shared" si="10"/>
        <v>109615</v>
      </c>
      <c r="AD30" s="5">
        <f t="shared" si="9"/>
        <v>109615</v>
      </c>
      <c r="AE30" s="138">
        <f t="shared" si="11"/>
        <v>109615</v>
      </c>
      <c r="AF30" s="5">
        <f t="shared" si="9"/>
        <v>109615</v>
      </c>
      <c r="AG30" s="16">
        <f t="shared" si="12"/>
        <v>109615</v>
      </c>
    </row>
    <row r="31" spans="1:33">
      <c r="A31" s="4" t="s">
        <v>5</v>
      </c>
      <c r="B31" s="1">
        <v>30</v>
      </c>
      <c r="C31" s="1">
        <v>28</v>
      </c>
      <c r="D31" s="14" t="s">
        <v>121</v>
      </c>
      <c r="E31" s="19">
        <v>75309</v>
      </c>
      <c r="F31" s="5">
        <f t="shared" si="13"/>
        <v>75309</v>
      </c>
      <c r="G31" s="19">
        <v>78698</v>
      </c>
      <c r="H31" s="5">
        <f t="shared" si="14"/>
        <v>78698</v>
      </c>
      <c r="I31" s="19">
        <v>82239</v>
      </c>
      <c r="J31" s="5">
        <f t="shared" si="14"/>
        <v>82239</v>
      </c>
      <c r="K31" s="19">
        <v>85529</v>
      </c>
      <c r="L31" s="5">
        <f t="shared" si="15"/>
        <v>85529</v>
      </c>
      <c r="M31" s="19">
        <v>88950</v>
      </c>
      <c r="N31" s="5">
        <f t="shared" si="16"/>
        <v>88950</v>
      </c>
      <c r="O31" s="19">
        <v>92508</v>
      </c>
      <c r="P31" s="5">
        <f t="shared" si="17"/>
        <v>92508</v>
      </c>
      <c r="Q31" s="19">
        <v>96208</v>
      </c>
      <c r="R31" s="5">
        <f t="shared" si="17"/>
        <v>96208</v>
      </c>
      <c r="S31" s="19">
        <v>98325</v>
      </c>
      <c r="T31" s="5">
        <f t="shared" si="5"/>
        <v>98325</v>
      </c>
      <c r="U31" s="18">
        <v>101275</v>
      </c>
      <c r="V31" s="5">
        <f t="shared" si="6"/>
        <v>101275</v>
      </c>
      <c r="W31" s="134">
        <v>104313</v>
      </c>
      <c r="X31" s="5">
        <f t="shared" si="7"/>
        <v>104313</v>
      </c>
      <c r="Y31" s="19">
        <v>108277</v>
      </c>
      <c r="Z31" s="5">
        <f t="shared" si="7"/>
        <v>108277</v>
      </c>
      <c r="AA31" s="23">
        <f t="shared" si="8"/>
        <v>108277</v>
      </c>
      <c r="AB31" s="5">
        <f t="shared" si="9"/>
        <v>108277</v>
      </c>
      <c r="AC31" s="24">
        <f t="shared" si="10"/>
        <v>108277</v>
      </c>
      <c r="AD31" s="5">
        <f t="shared" si="9"/>
        <v>108277</v>
      </c>
      <c r="AE31" s="138">
        <f t="shared" si="11"/>
        <v>108277</v>
      </c>
      <c r="AF31" s="5">
        <f t="shared" si="9"/>
        <v>108277</v>
      </c>
      <c r="AG31" s="16">
        <f t="shared" si="12"/>
        <v>108277</v>
      </c>
    </row>
    <row r="32" spans="1:33">
      <c r="A32" s="4" t="s">
        <v>6</v>
      </c>
      <c r="B32" s="1">
        <v>31</v>
      </c>
      <c r="C32" s="1">
        <v>28</v>
      </c>
      <c r="D32" s="14" t="s">
        <v>121</v>
      </c>
      <c r="E32" s="19">
        <v>74379</v>
      </c>
      <c r="F32" s="5">
        <f t="shared" si="13"/>
        <v>74379</v>
      </c>
      <c r="G32" s="19">
        <v>77726</v>
      </c>
      <c r="H32" s="5">
        <f t="shared" si="14"/>
        <v>77726</v>
      </c>
      <c r="I32" s="19">
        <v>81224</v>
      </c>
      <c r="J32" s="5">
        <f t="shared" si="14"/>
        <v>81224</v>
      </c>
      <c r="K32" s="19">
        <v>84473</v>
      </c>
      <c r="L32" s="5">
        <f t="shared" si="15"/>
        <v>84473</v>
      </c>
      <c r="M32" s="19">
        <v>87852</v>
      </c>
      <c r="N32" s="5">
        <f t="shared" si="16"/>
        <v>87852</v>
      </c>
      <c r="O32" s="19">
        <v>91366</v>
      </c>
      <c r="P32" s="5">
        <f t="shared" si="17"/>
        <v>91366</v>
      </c>
      <c r="Q32" s="19">
        <v>95021</v>
      </c>
      <c r="R32" s="5">
        <f t="shared" si="17"/>
        <v>95021</v>
      </c>
      <c r="S32" s="19">
        <v>97111</v>
      </c>
      <c r="T32" s="5">
        <f t="shared" si="5"/>
        <v>97111</v>
      </c>
      <c r="U32" s="18">
        <v>100024</v>
      </c>
      <c r="V32" s="5">
        <f t="shared" si="6"/>
        <v>100024</v>
      </c>
      <c r="W32" s="134">
        <v>103025</v>
      </c>
      <c r="X32" s="5">
        <f t="shared" si="7"/>
        <v>103025</v>
      </c>
      <c r="Y32" s="19">
        <v>106940</v>
      </c>
      <c r="Z32" s="5">
        <f t="shared" si="7"/>
        <v>106940</v>
      </c>
      <c r="AA32" s="23">
        <f t="shared" si="8"/>
        <v>106940</v>
      </c>
      <c r="AB32" s="5">
        <f t="shared" si="9"/>
        <v>106940</v>
      </c>
      <c r="AC32" s="24">
        <f t="shared" si="10"/>
        <v>106940</v>
      </c>
      <c r="AD32" s="5">
        <f t="shared" si="9"/>
        <v>106940</v>
      </c>
      <c r="AE32" s="138">
        <f t="shared" si="11"/>
        <v>106940</v>
      </c>
      <c r="AF32" s="5">
        <f t="shared" si="9"/>
        <v>106940</v>
      </c>
      <c r="AG32" s="16">
        <f t="shared" si="12"/>
        <v>106940</v>
      </c>
    </row>
    <row r="33" spans="1:33">
      <c r="A33" s="4" t="s">
        <v>7</v>
      </c>
      <c r="B33" s="1">
        <v>32</v>
      </c>
      <c r="C33" s="1">
        <v>28</v>
      </c>
      <c r="D33" s="14" t="s">
        <v>121</v>
      </c>
      <c r="E33" s="19">
        <v>73450</v>
      </c>
      <c r="F33" s="5">
        <f t="shared" si="13"/>
        <v>73450</v>
      </c>
      <c r="G33" s="19">
        <v>76755</v>
      </c>
      <c r="H33" s="5">
        <f t="shared" si="14"/>
        <v>76755</v>
      </c>
      <c r="I33" s="19">
        <v>80209</v>
      </c>
      <c r="J33" s="5">
        <f t="shared" si="14"/>
        <v>80209</v>
      </c>
      <c r="K33" s="19">
        <v>83417</v>
      </c>
      <c r="L33" s="5">
        <f t="shared" si="15"/>
        <v>83417</v>
      </c>
      <c r="M33" s="19">
        <v>86754</v>
      </c>
      <c r="N33" s="5">
        <f t="shared" si="16"/>
        <v>86754</v>
      </c>
      <c r="O33" s="19">
        <v>90224</v>
      </c>
      <c r="P33" s="5">
        <f t="shared" si="17"/>
        <v>90224</v>
      </c>
      <c r="Q33" s="19">
        <v>93833</v>
      </c>
      <c r="R33" s="5">
        <f t="shared" si="17"/>
        <v>93833</v>
      </c>
      <c r="S33" s="19">
        <v>95897</v>
      </c>
      <c r="T33" s="5">
        <f t="shared" si="5"/>
        <v>95897</v>
      </c>
      <c r="U33" s="18">
        <v>98774</v>
      </c>
      <c r="V33" s="5">
        <f t="shared" si="6"/>
        <v>98774</v>
      </c>
      <c r="W33" s="134">
        <v>101737</v>
      </c>
      <c r="X33" s="5">
        <f t="shared" si="7"/>
        <v>101737</v>
      </c>
      <c r="Y33" s="19">
        <v>105603</v>
      </c>
      <c r="Z33" s="5">
        <f t="shared" si="7"/>
        <v>105603</v>
      </c>
      <c r="AA33" s="23">
        <f t="shared" si="8"/>
        <v>105603</v>
      </c>
      <c r="AB33" s="5">
        <f t="shared" si="9"/>
        <v>105603</v>
      </c>
      <c r="AC33" s="24">
        <f t="shared" si="10"/>
        <v>105603</v>
      </c>
      <c r="AD33" s="5">
        <f t="shared" si="9"/>
        <v>105603</v>
      </c>
      <c r="AE33" s="138">
        <f t="shared" si="11"/>
        <v>105603</v>
      </c>
      <c r="AF33" s="5">
        <f t="shared" si="9"/>
        <v>105603</v>
      </c>
      <c r="AG33" s="16">
        <f t="shared" si="12"/>
        <v>105603</v>
      </c>
    </row>
    <row r="34" spans="1:33">
      <c r="A34" s="4" t="s">
        <v>10</v>
      </c>
      <c r="B34" s="1">
        <v>33</v>
      </c>
      <c r="C34" s="1">
        <v>33</v>
      </c>
      <c r="D34" s="14" t="s">
        <v>120</v>
      </c>
      <c r="E34" s="19">
        <v>73111</v>
      </c>
      <c r="F34" s="5">
        <f t="shared" si="13"/>
        <v>73111</v>
      </c>
      <c r="G34" s="19">
        <v>76401</v>
      </c>
      <c r="H34" s="5">
        <f t="shared" si="14"/>
        <v>76401</v>
      </c>
      <c r="I34" s="19">
        <v>79839</v>
      </c>
      <c r="J34" s="5">
        <f t="shared" si="14"/>
        <v>79839</v>
      </c>
      <c r="K34" s="19">
        <v>83033</v>
      </c>
      <c r="L34" s="5">
        <f t="shared" si="15"/>
        <v>83033</v>
      </c>
      <c r="M34" s="19">
        <v>86354</v>
      </c>
      <c r="N34" s="5">
        <f t="shared" si="16"/>
        <v>86354</v>
      </c>
      <c r="O34" s="19">
        <v>89808</v>
      </c>
      <c r="P34" s="5">
        <f t="shared" si="17"/>
        <v>89808</v>
      </c>
      <c r="Q34" s="19">
        <v>93400</v>
      </c>
      <c r="R34" s="5">
        <f t="shared" si="17"/>
        <v>93400</v>
      </c>
      <c r="S34" s="19">
        <v>95455</v>
      </c>
      <c r="T34" s="5">
        <f t="shared" si="5"/>
        <v>95455</v>
      </c>
      <c r="U34" s="18">
        <v>98319</v>
      </c>
      <c r="V34" s="5">
        <f t="shared" si="6"/>
        <v>98319</v>
      </c>
      <c r="W34" s="134">
        <v>101269</v>
      </c>
      <c r="X34" s="5">
        <f t="shared" si="7"/>
        <v>101269</v>
      </c>
      <c r="Y34" s="19">
        <v>105117</v>
      </c>
      <c r="Z34" s="5">
        <f t="shared" si="7"/>
        <v>105117</v>
      </c>
      <c r="AA34" s="23">
        <f t="shared" si="8"/>
        <v>105117</v>
      </c>
      <c r="AB34" s="5">
        <f t="shared" si="9"/>
        <v>105117</v>
      </c>
      <c r="AC34" s="24">
        <f t="shared" si="10"/>
        <v>105117</v>
      </c>
      <c r="AD34" s="5">
        <f t="shared" si="9"/>
        <v>105117</v>
      </c>
      <c r="AE34" s="138">
        <f t="shared" si="11"/>
        <v>105117</v>
      </c>
      <c r="AF34" s="5">
        <f t="shared" si="9"/>
        <v>105117</v>
      </c>
      <c r="AG34" s="16">
        <f t="shared" si="12"/>
        <v>105117</v>
      </c>
    </row>
    <row r="35" spans="1:33">
      <c r="A35" s="4" t="s">
        <v>11</v>
      </c>
      <c r="B35" s="1">
        <v>34</v>
      </c>
      <c r="C35" s="1">
        <v>33</v>
      </c>
      <c r="D35" s="14" t="s">
        <v>121</v>
      </c>
      <c r="E35" s="19">
        <v>71149</v>
      </c>
      <c r="F35" s="5">
        <f t="shared" si="13"/>
        <v>71149</v>
      </c>
      <c r="G35" s="19">
        <v>74351</v>
      </c>
      <c r="H35" s="5">
        <f t="shared" si="14"/>
        <v>74351</v>
      </c>
      <c r="I35" s="19">
        <v>77697</v>
      </c>
      <c r="J35" s="5">
        <f t="shared" si="14"/>
        <v>77697</v>
      </c>
      <c r="K35" s="19">
        <v>80805</v>
      </c>
      <c r="L35" s="5">
        <f t="shared" si="15"/>
        <v>80805</v>
      </c>
      <c r="M35" s="19">
        <v>84037</v>
      </c>
      <c r="N35" s="5">
        <f t="shared" si="16"/>
        <v>84037</v>
      </c>
      <c r="O35" s="19">
        <v>87398</v>
      </c>
      <c r="P35" s="5">
        <f t="shared" si="17"/>
        <v>87398</v>
      </c>
      <c r="Q35" s="19">
        <v>90894</v>
      </c>
      <c r="R35" s="5">
        <f t="shared" si="17"/>
        <v>90894</v>
      </c>
      <c r="S35" s="19">
        <v>92894</v>
      </c>
      <c r="T35" s="5">
        <f t="shared" ref="T35:T66" si="18">S35</f>
        <v>92894</v>
      </c>
      <c r="U35" s="18">
        <v>95681</v>
      </c>
      <c r="V35" s="5">
        <f t="shared" ref="V35:V66" si="19">U35</f>
        <v>95681</v>
      </c>
      <c r="W35" s="134">
        <v>98551</v>
      </c>
      <c r="X35" s="5">
        <f t="shared" si="7"/>
        <v>98551</v>
      </c>
      <c r="Y35" s="19">
        <v>102296</v>
      </c>
      <c r="Z35" s="5">
        <f t="shared" si="7"/>
        <v>102296</v>
      </c>
      <c r="AA35" s="23">
        <f t="shared" ref="AA35:AA66" si="20">ROUND(Z35*(1+payincrease1),0)</f>
        <v>102296</v>
      </c>
      <c r="AB35" s="5">
        <f t="shared" si="9"/>
        <v>102296</v>
      </c>
      <c r="AC35" s="24">
        <f t="shared" ref="AC35:AC66" si="21">ROUND(AB35*(1+payincrease2),0)</f>
        <v>102296</v>
      </c>
      <c r="AD35" s="5">
        <f t="shared" si="9"/>
        <v>102296</v>
      </c>
      <c r="AE35" s="138">
        <f t="shared" ref="AE35:AE66" si="22">ROUND(AD35*(1+payincrease3),0)</f>
        <v>102296</v>
      </c>
      <c r="AF35" s="5">
        <f t="shared" si="9"/>
        <v>102296</v>
      </c>
      <c r="AG35" s="16">
        <f t="shared" ref="AG35:AG66" si="23">ROUND(AF35*(1+payincrease4),0)</f>
        <v>102296</v>
      </c>
    </row>
    <row r="36" spans="1:33">
      <c r="A36" s="4" t="s">
        <v>12</v>
      </c>
      <c r="B36" s="1">
        <v>35</v>
      </c>
      <c r="C36" s="1">
        <v>33</v>
      </c>
      <c r="D36" s="14" t="s">
        <v>121</v>
      </c>
      <c r="E36" s="19">
        <v>69185</v>
      </c>
      <c r="F36" s="5">
        <f t="shared" si="13"/>
        <v>69185</v>
      </c>
      <c r="G36" s="19">
        <v>72298</v>
      </c>
      <c r="H36" s="5">
        <f t="shared" si="14"/>
        <v>72298</v>
      </c>
      <c r="I36" s="19">
        <v>75551</v>
      </c>
      <c r="J36" s="5">
        <f t="shared" si="14"/>
        <v>75551</v>
      </c>
      <c r="K36" s="19">
        <v>78573</v>
      </c>
      <c r="L36" s="5">
        <f t="shared" si="15"/>
        <v>78573</v>
      </c>
      <c r="M36" s="19">
        <v>81716</v>
      </c>
      <c r="N36" s="5">
        <f t="shared" si="16"/>
        <v>81716</v>
      </c>
      <c r="O36" s="19">
        <v>84985</v>
      </c>
      <c r="P36" s="5">
        <f t="shared" si="17"/>
        <v>84985</v>
      </c>
      <c r="Q36" s="19">
        <v>88384</v>
      </c>
      <c r="R36" s="5">
        <f t="shared" si="17"/>
        <v>88384</v>
      </c>
      <c r="S36" s="19">
        <v>90328</v>
      </c>
      <c r="T36" s="5">
        <f t="shared" si="18"/>
        <v>90328</v>
      </c>
      <c r="U36" s="18">
        <v>93038</v>
      </c>
      <c r="V36" s="5">
        <f t="shared" si="19"/>
        <v>93038</v>
      </c>
      <c r="W36" s="134">
        <v>95829</v>
      </c>
      <c r="X36" s="5">
        <f t="shared" si="7"/>
        <v>95829</v>
      </c>
      <c r="Y36" s="19">
        <v>99471</v>
      </c>
      <c r="Z36" s="5">
        <f t="shared" si="7"/>
        <v>99471</v>
      </c>
      <c r="AA36" s="23">
        <f t="shared" si="20"/>
        <v>99471</v>
      </c>
      <c r="AB36" s="5">
        <f t="shared" si="9"/>
        <v>99471</v>
      </c>
      <c r="AC36" s="24">
        <f t="shared" si="21"/>
        <v>99471</v>
      </c>
      <c r="AD36" s="5">
        <f t="shared" si="9"/>
        <v>99471</v>
      </c>
      <c r="AE36" s="138">
        <f t="shared" si="22"/>
        <v>99471</v>
      </c>
      <c r="AF36" s="5">
        <f t="shared" si="9"/>
        <v>99471</v>
      </c>
      <c r="AG36" s="16">
        <f t="shared" si="23"/>
        <v>99471</v>
      </c>
    </row>
    <row r="37" spans="1:33">
      <c r="A37" s="4" t="s">
        <v>13</v>
      </c>
      <c r="B37" s="1">
        <v>36</v>
      </c>
      <c r="C37" s="1">
        <v>33</v>
      </c>
      <c r="D37" s="14" t="s">
        <v>121</v>
      </c>
      <c r="E37" s="19">
        <v>67228</v>
      </c>
      <c r="F37" s="5">
        <f t="shared" si="13"/>
        <v>67228</v>
      </c>
      <c r="G37" s="19">
        <v>70253</v>
      </c>
      <c r="H37" s="5">
        <f t="shared" si="14"/>
        <v>70253</v>
      </c>
      <c r="I37" s="19">
        <v>73414</v>
      </c>
      <c r="J37" s="5">
        <f t="shared" si="14"/>
        <v>73414</v>
      </c>
      <c r="K37" s="19">
        <v>76351</v>
      </c>
      <c r="L37" s="5">
        <f t="shared" si="15"/>
        <v>76351</v>
      </c>
      <c r="M37" s="19">
        <v>79405</v>
      </c>
      <c r="N37" s="5">
        <f t="shared" si="16"/>
        <v>79405</v>
      </c>
      <c r="O37" s="19">
        <v>82581</v>
      </c>
      <c r="P37" s="5">
        <f t="shared" si="17"/>
        <v>82581</v>
      </c>
      <c r="Q37" s="19">
        <v>85884</v>
      </c>
      <c r="R37" s="5">
        <f t="shared" si="17"/>
        <v>85884</v>
      </c>
      <c r="S37" s="19">
        <v>87773</v>
      </c>
      <c r="T37" s="5">
        <f t="shared" si="18"/>
        <v>87773</v>
      </c>
      <c r="U37" s="18">
        <v>90406</v>
      </c>
      <c r="V37" s="5">
        <f t="shared" si="19"/>
        <v>90406</v>
      </c>
      <c r="W37" s="134">
        <v>93118</v>
      </c>
      <c r="X37" s="5">
        <f t="shared" si="7"/>
        <v>93118</v>
      </c>
      <c r="Y37" s="19">
        <v>96656</v>
      </c>
      <c r="Z37" s="5">
        <f t="shared" si="7"/>
        <v>96656</v>
      </c>
      <c r="AA37" s="23">
        <f t="shared" si="20"/>
        <v>96656</v>
      </c>
      <c r="AB37" s="5">
        <f t="shared" si="9"/>
        <v>96656</v>
      </c>
      <c r="AC37" s="24">
        <f t="shared" si="21"/>
        <v>96656</v>
      </c>
      <c r="AD37" s="5">
        <f t="shared" si="9"/>
        <v>96656</v>
      </c>
      <c r="AE37" s="138">
        <f t="shared" si="22"/>
        <v>96656</v>
      </c>
      <c r="AF37" s="5">
        <f t="shared" si="9"/>
        <v>96656</v>
      </c>
      <c r="AG37" s="16">
        <f t="shared" si="23"/>
        <v>96656</v>
      </c>
    </row>
    <row r="38" spans="1:33">
      <c r="A38" s="4" t="s">
        <v>14</v>
      </c>
      <c r="B38" s="1">
        <v>37</v>
      </c>
      <c r="C38" s="1">
        <v>33</v>
      </c>
      <c r="D38" s="14" t="s">
        <v>121</v>
      </c>
      <c r="E38" s="19">
        <v>65265</v>
      </c>
      <c r="F38" s="5">
        <f t="shared" si="13"/>
        <v>65265</v>
      </c>
      <c r="G38" s="19">
        <v>68202</v>
      </c>
      <c r="H38" s="5">
        <f t="shared" si="14"/>
        <v>68202</v>
      </c>
      <c r="I38" s="19">
        <v>71271</v>
      </c>
      <c r="J38" s="5">
        <f t="shared" si="14"/>
        <v>71271</v>
      </c>
      <c r="K38" s="19">
        <v>74122</v>
      </c>
      <c r="L38" s="5">
        <f t="shared" si="15"/>
        <v>74122</v>
      </c>
      <c r="M38" s="19">
        <v>77087</v>
      </c>
      <c r="N38" s="5">
        <f t="shared" si="16"/>
        <v>77087</v>
      </c>
      <c r="O38" s="19">
        <v>80170</v>
      </c>
      <c r="P38" s="5">
        <f t="shared" si="17"/>
        <v>80170</v>
      </c>
      <c r="Q38" s="19">
        <v>83377</v>
      </c>
      <c r="R38" s="5">
        <f t="shared" si="17"/>
        <v>83377</v>
      </c>
      <c r="S38" s="19">
        <v>85211</v>
      </c>
      <c r="T38" s="5">
        <f t="shared" si="18"/>
        <v>85211</v>
      </c>
      <c r="U38" s="18">
        <v>87767</v>
      </c>
      <c r="V38" s="5">
        <f t="shared" si="19"/>
        <v>87767</v>
      </c>
      <c r="W38" s="134">
        <v>90400</v>
      </c>
      <c r="X38" s="5">
        <f t="shared" si="7"/>
        <v>90400</v>
      </c>
      <c r="Y38" s="19">
        <v>93835</v>
      </c>
      <c r="Z38" s="5">
        <f t="shared" si="7"/>
        <v>93835</v>
      </c>
      <c r="AA38" s="23">
        <f t="shared" si="20"/>
        <v>93835</v>
      </c>
      <c r="AB38" s="5">
        <f t="shared" si="9"/>
        <v>93835</v>
      </c>
      <c r="AC38" s="24">
        <f t="shared" si="21"/>
        <v>93835</v>
      </c>
      <c r="AD38" s="5">
        <f t="shared" si="9"/>
        <v>93835</v>
      </c>
      <c r="AE38" s="138">
        <f t="shared" si="22"/>
        <v>93835</v>
      </c>
      <c r="AF38" s="5">
        <f t="shared" si="9"/>
        <v>93835</v>
      </c>
      <c r="AG38" s="16">
        <f t="shared" si="23"/>
        <v>93835</v>
      </c>
    </row>
    <row r="39" spans="1:33">
      <c r="A39" s="4" t="s">
        <v>15</v>
      </c>
      <c r="B39" s="1">
        <v>38</v>
      </c>
      <c r="C39" s="1">
        <v>33</v>
      </c>
      <c r="D39" s="14" t="s">
        <v>121</v>
      </c>
      <c r="E39" s="19">
        <v>63306</v>
      </c>
      <c r="F39" s="5">
        <f t="shared" si="13"/>
        <v>63306</v>
      </c>
      <c r="G39" s="19">
        <v>66155</v>
      </c>
      <c r="H39" s="5">
        <f t="shared" si="14"/>
        <v>66155</v>
      </c>
      <c r="I39" s="19">
        <v>69132</v>
      </c>
      <c r="J39" s="5">
        <f t="shared" si="14"/>
        <v>69132</v>
      </c>
      <c r="K39" s="19">
        <v>71897</v>
      </c>
      <c r="L39" s="5">
        <f t="shared" si="15"/>
        <v>71897</v>
      </c>
      <c r="M39" s="19">
        <v>74773</v>
      </c>
      <c r="N39" s="5">
        <f t="shared" si="16"/>
        <v>74773</v>
      </c>
      <c r="O39" s="19">
        <v>77764</v>
      </c>
      <c r="P39" s="5">
        <f t="shared" si="17"/>
        <v>77764</v>
      </c>
      <c r="Q39" s="19">
        <v>80875</v>
      </c>
      <c r="R39" s="5">
        <f t="shared" si="17"/>
        <v>80875</v>
      </c>
      <c r="S39" s="19">
        <v>82654</v>
      </c>
      <c r="T39" s="5">
        <f t="shared" si="18"/>
        <v>82654</v>
      </c>
      <c r="U39" s="18">
        <v>85134</v>
      </c>
      <c r="V39" s="5">
        <f t="shared" si="19"/>
        <v>85134</v>
      </c>
      <c r="W39" s="134">
        <v>87688</v>
      </c>
      <c r="X39" s="5">
        <f t="shared" si="7"/>
        <v>87688</v>
      </c>
      <c r="Y39" s="19">
        <v>91020</v>
      </c>
      <c r="Z39" s="5">
        <f t="shared" si="7"/>
        <v>91020</v>
      </c>
      <c r="AA39" s="23">
        <f t="shared" si="20"/>
        <v>91020</v>
      </c>
      <c r="AB39" s="5">
        <f t="shared" si="9"/>
        <v>91020</v>
      </c>
      <c r="AC39" s="24">
        <f t="shared" si="21"/>
        <v>91020</v>
      </c>
      <c r="AD39" s="5">
        <f t="shared" si="9"/>
        <v>91020</v>
      </c>
      <c r="AE39" s="138">
        <f t="shared" si="22"/>
        <v>91020</v>
      </c>
      <c r="AF39" s="5">
        <f t="shared" si="9"/>
        <v>91020</v>
      </c>
      <c r="AG39" s="16">
        <f t="shared" si="23"/>
        <v>91020</v>
      </c>
    </row>
    <row r="40" spans="1:33">
      <c r="A40" s="4" t="s">
        <v>16</v>
      </c>
      <c r="B40" s="1">
        <v>39</v>
      </c>
      <c r="C40" s="1">
        <v>39</v>
      </c>
      <c r="D40" s="14" t="s">
        <v>120</v>
      </c>
      <c r="E40" s="19">
        <v>62969</v>
      </c>
      <c r="F40" s="5">
        <f t="shared" si="13"/>
        <v>62969</v>
      </c>
      <c r="G40" s="19">
        <v>65803</v>
      </c>
      <c r="H40" s="5">
        <f t="shared" si="14"/>
        <v>65803</v>
      </c>
      <c r="I40" s="19">
        <v>68764</v>
      </c>
      <c r="J40" s="5">
        <f t="shared" si="14"/>
        <v>68764</v>
      </c>
      <c r="K40" s="19">
        <v>71515</v>
      </c>
      <c r="L40" s="5">
        <f t="shared" si="15"/>
        <v>71515</v>
      </c>
      <c r="M40" s="19">
        <v>74376</v>
      </c>
      <c r="N40" s="5">
        <f t="shared" si="16"/>
        <v>74376</v>
      </c>
      <c r="O40" s="19">
        <v>77351</v>
      </c>
      <c r="P40" s="5">
        <f t="shared" si="17"/>
        <v>77351</v>
      </c>
      <c r="Q40" s="19">
        <v>80445</v>
      </c>
      <c r="R40" s="5">
        <f t="shared" si="17"/>
        <v>80445</v>
      </c>
      <c r="S40" s="19">
        <v>82215</v>
      </c>
      <c r="T40" s="5">
        <f t="shared" si="18"/>
        <v>82215</v>
      </c>
      <c r="U40" s="18">
        <v>84681</v>
      </c>
      <c r="V40" s="5">
        <f t="shared" si="19"/>
        <v>84681</v>
      </c>
      <c r="W40" s="134">
        <v>87221</v>
      </c>
      <c r="X40" s="5">
        <f t="shared" si="7"/>
        <v>87221</v>
      </c>
      <c r="Y40" s="19">
        <v>90535</v>
      </c>
      <c r="Z40" s="5">
        <f t="shared" si="7"/>
        <v>90535</v>
      </c>
      <c r="AA40" s="23">
        <f t="shared" si="20"/>
        <v>90535</v>
      </c>
      <c r="AB40" s="5">
        <f t="shared" si="9"/>
        <v>90535</v>
      </c>
      <c r="AC40" s="24">
        <f t="shared" si="21"/>
        <v>90535</v>
      </c>
      <c r="AD40" s="5">
        <f t="shared" si="9"/>
        <v>90535</v>
      </c>
      <c r="AE40" s="138">
        <f t="shared" si="22"/>
        <v>90535</v>
      </c>
      <c r="AF40" s="5">
        <f t="shared" si="9"/>
        <v>90535</v>
      </c>
      <c r="AG40" s="16">
        <f t="shared" si="23"/>
        <v>90535</v>
      </c>
    </row>
    <row r="41" spans="1:33">
      <c r="A41" s="4" t="s">
        <v>17</v>
      </c>
      <c r="B41" s="1">
        <v>40</v>
      </c>
      <c r="C41" s="1">
        <v>39</v>
      </c>
      <c r="D41" s="14" t="s">
        <v>121</v>
      </c>
      <c r="E41" s="19">
        <v>61361</v>
      </c>
      <c r="F41" s="5">
        <f t="shared" si="13"/>
        <v>61361</v>
      </c>
      <c r="G41" s="19">
        <v>64122</v>
      </c>
      <c r="H41" s="5">
        <f t="shared" si="14"/>
        <v>64122</v>
      </c>
      <c r="I41" s="19">
        <v>67007</v>
      </c>
      <c r="J41" s="5">
        <f t="shared" si="14"/>
        <v>67007</v>
      </c>
      <c r="K41" s="19">
        <v>69687</v>
      </c>
      <c r="L41" s="5">
        <f t="shared" si="15"/>
        <v>69687</v>
      </c>
      <c r="M41" s="19">
        <v>72474</v>
      </c>
      <c r="N41" s="5">
        <f t="shared" si="16"/>
        <v>72474</v>
      </c>
      <c r="O41" s="19">
        <v>75373</v>
      </c>
      <c r="P41" s="5">
        <f t="shared" si="17"/>
        <v>75373</v>
      </c>
      <c r="Q41" s="19">
        <v>78388</v>
      </c>
      <c r="R41" s="5">
        <f t="shared" si="17"/>
        <v>78388</v>
      </c>
      <c r="S41" s="19">
        <v>80113</v>
      </c>
      <c r="T41" s="5">
        <f t="shared" si="18"/>
        <v>80113</v>
      </c>
      <c r="U41" s="18">
        <v>82516</v>
      </c>
      <c r="V41" s="5">
        <f t="shared" si="19"/>
        <v>82516</v>
      </c>
      <c r="W41" s="134">
        <v>84991</v>
      </c>
      <c r="X41" s="5">
        <f t="shared" si="7"/>
        <v>84991</v>
      </c>
      <c r="Y41" s="19">
        <v>88221</v>
      </c>
      <c r="Z41" s="5">
        <f t="shared" si="7"/>
        <v>88221</v>
      </c>
      <c r="AA41" s="23">
        <f t="shared" si="20"/>
        <v>88221</v>
      </c>
      <c r="AB41" s="5">
        <f t="shared" si="9"/>
        <v>88221</v>
      </c>
      <c r="AC41" s="24">
        <f t="shared" si="21"/>
        <v>88221</v>
      </c>
      <c r="AD41" s="5">
        <f t="shared" si="9"/>
        <v>88221</v>
      </c>
      <c r="AE41" s="138">
        <f t="shared" si="22"/>
        <v>88221</v>
      </c>
      <c r="AF41" s="5">
        <f t="shared" si="9"/>
        <v>88221</v>
      </c>
      <c r="AG41" s="16">
        <f t="shared" si="23"/>
        <v>88221</v>
      </c>
    </row>
    <row r="42" spans="1:33">
      <c r="A42" s="4" t="s">
        <v>18</v>
      </c>
      <c r="B42" s="1">
        <v>41</v>
      </c>
      <c r="C42" s="1">
        <v>39</v>
      </c>
      <c r="D42" s="14" t="s">
        <v>121</v>
      </c>
      <c r="E42" s="19">
        <v>59755</v>
      </c>
      <c r="F42" s="5">
        <f t="shared" si="13"/>
        <v>59755</v>
      </c>
      <c r="G42" s="19">
        <v>62444</v>
      </c>
      <c r="H42" s="5">
        <f t="shared" si="14"/>
        <v>62444</v>
      </c>
      <c r="I42" s="19">
        <v>65254</v>
      </c>
      <c r="J42" s="5">
        <f t="shared" si="14"/>
        <v>65254</v>
      </c>
      <c r="K42" s="19">
        <v>67864</v>
      </c>
      <c r="L42" s="5">
        <f t="shared" si="15"/>
        <v>67864</v>
      </c>
      <c r="M42" s="19">
        <v>70579</v>
      </c>
      <c r="N42" s="5">
        <f t="shared" si="16"/>
        <v>70579</v>
      </c>
      <c r="O42" s="19">
        <v>73402</v>
      </c>
      <c r="P42" s="5">
        <f t="shared" si="17"/>
        <v>73402</v>
      </c>
      <c r="Q42" s="19">
        <v>76338</v>
      </c>
      <c r="R42" s="5">
        <f t="shared" si="17"/>
        <v>76338</v>
      </c>
      <c r="S42" s="19">
        <v>78017</v>
      </c>
      <c r="T42" s="5">
        <f t="shared" si="18"/>
        <v>78017</v>
      </c>
      <c r="U42" s="18">
        <v>80358</v>
      </c>
      <c r="V42" s="5">
        <f t="shared" si="19"/>
        <v>80358</v>
      </c>
      <c r="W42" s="134">
        <v>82769</v>
      </c>
      <c r="X42" s="5">
        <f t="shared" si="7"/>
        <v>82769</v>
      </c>
      <c r="Y42" s="19">
        <v>85914</v>
      </c>
      <c r="Z42" s="5">
        <f t="shared" si="7"/>
        <v>85914</v>
      </c>
      <c r="AA42" s="23">
        <f t="shared" si="20"/>
        <v>85914</v>
      </c>
      <c r="AB42" s="5">
        <f t="shared" si="9"/>
        <v>85914</v>
      </c>
      <c r="AC42" s="24">
        <f t="shared" si="21"/>
        <v>85914</v>
      </c>
      <c r="AD42" s="5">
        <f t="shared" si="9"/>
        <v>85914</v>
      </c>
      <c r="AE42" s="138">
        <f t="shared" si="22"/>
        <v>85914</v>
      </c>
      <c r="AF42" s="5">
        <f t="shared" si="9"/>
        <v>85914</v>
      </c>
      <c r="AG42" s="16">
        <f t="shared" si="23"/>
        <v>85914</v>
      </c>
    </row>
    <row r="43" spans="1:33">
      <c r="A43" s="4" t="s">
        <v>19</v>
      </c>
      <c r="B43" s="1">
        <v>42</v>
      </c>
      <c r="C43" s="1">
        <v>39</v>
      </c>
      <c r="D43" s="14" t="s">
        <v>121</v>
      </c>
      <c r="E43" s="19">
        <v>58148</v>
      </c>
      <c r="F43" s="5">
        <f t="shared" si="13"/>
        <v>58148</v>
      </c>
      <c r="G43" s="19">
        <v>60765</v>
      </c>
      <c r="H43" s="5">
        <f t="shared" si="14"/>
        <v>60765</v>
      </c>
      <c r="I43" s="19">
        <v>63499</v>
      </c>
      <c r="J43" s="5">
        <f t="shared" si="14"/>
        <v>63499</v>
      </c>
      <c r="K43" s="19">
        <v>66039</v>
      </c>
      <c r="L43" s="5">
        <f t="shared" si="15"/>
        <v>66039</v>
      </c>
      <c r="M43" s="19">
        <v>68681</v>
      </c>
      <c r="N43" s="5">
        <f t="shared" si="16"/>
        <v>68681</v>
      </c>
      <c r="O43" s="19">
        <v>71428</v>
      </c>
      <c r="P43" s="5">
        <f t="shared" si="17"/>
        <v>71428</v>
      </c>
      <c r="Q43" s="19">
        <v>74285</v>
      </c>
      <c r="R43" s="5">
        <f t="shared" si="17"/>
        <v>74285</v>
      </c>
      <c r="S43" s="19">
        <v>75919</v>
      </c>
      <c r="T43" s="5">
        <f t="shared" si="18"/>
        <v>75919</v>
      </c>
      <c r="U43" s="18">
        <v>78197</v>
      </c>
      <c r="V43" s="5">
        <f t="shared" si="19"/>
        <v>78197</v>
      </c>
      <c r="W43" s="134">
        <v>80543</v>
      </c>
      <c r="X43" s="5">
        <f t="shared" si="7"/>
        <v>80543</v>
      </c>
      <c r="Y43" s="19">
        <v>83604</v>
      </c>
      <c r="Z43" s="5">
        <f t="shared" si="7"/>
        <v>83604</v>
      </c>
      <c r="AA43" s="23">
        <f t="shared" si="20"/>
        <v>83604</v>
      </c>
      <c r="AB43" s="5">
        <f t="shared" si="9"/>
        <v>83604</v>
      </c>
      <c r="AC43" s="24">
        <f t="shared" si="21"/>
        <v>83604</v>
      </c>
      <c r="AD43" s="5">
        <f t="shared" si="9"/>
        <v>83604</v>
      </c>
      <c r="AE43" s="138">
        <f t="shared" si="22"/>
        <v>83604</v>
      </c>
      <c r="AF43" s="5">
        <f t="shared" si="9"/>
        <v>83604</v>
      </c>
      <c r="AG43" s="16">
        <f t="shared" si="23"/>
        <v>83604</v>
      </c>
    </row>
    <row r="44" spans="1:33">
      <c r="A44" s="4" t="s">
        <v>20</v>
      </c>
      <c r="B44" s="1">
        <v>43</v>
      </c>
      <c r="C44" s="1">
        <v>39</v>
      </c>
      <c r="D44" s="14" t="s">
        <v>121</v>
      </c>
      <c r="E44" s="19">
        <v>56544</v>
      </c>
      <c r="F44" s="5">
        <f t="shared" si="13"/>
        <v>56544</v>
      </c>
      <c r="G44" s="19">
        <v>59088</v>
      </c>
      <c r="H44" s="5">
        <f t="shared" si="14"/>
        <v>59088</v>
      </c>
      <c r="I44" s="19">
        <v>61747</v>
      </c>
      <c r="J44" s="5">
        <f t="shared" si="14"/>
        <v>61747</v>
      </c>
      <c r="K44" s="19">
        <v>64217</v>
      </c>
      <c r="L44" s="5">
        <f t="shared" si="15"/>
        <v>64217</v>
      </c>
      <c r="M44" s="19">
        <v>66786</v>
      </c>
      <c r="N44" s="5">
        <f t="shared" si="16"/>
        <v>66786</v>
      </c>
      <c r="O44" s="19">
        <v>69457</v>
      </c>
      <c r="P44" s="5">
        <f t="shared" si="17"/>
        <v>69457</v>
      </c>
      <c r="Q44" s="19">
        <v>72235</v>
      </c>
      <c r="R44" s="5">
        <f t="shared" si="17"/>
        <v>72235</v>
      </c>
      <c r="S44" s="19">
        <v>73824</v>
      </c>
      <c r="T44" s="5">
        <f t="shared" si="18"/>
        <v>73824</v>
      </c>
      <c r="U44" s="18">
        <v>76039</v>
      </c>
      <c r="V44" s="5">
        <f t="shared" si="19"/>
        <v>76039</v>
      </c>
      <c r="W44" s="134">
        <v>78320</v>
      </c>
      <c r="X44" s="5">
        <f t="shared" si="7"/>
        <v>78320</v>
      </c>
      <c r="Y44" s="19">
        <v>81296</v>
      </c>
      <c r="Z44" s="5">
        <f t="shared" si="7"/>
        <v>81296</v>
      </c>
      <c r="AA44" s="23">
        <f t="shared" si="20"/>
        <v>81296</v>
      </c>
      <c r="AB44" s="5">
        <f t="shared" si="9"/>
        <v>81296</v>
      </c>
      <c r="AC44" s="24">
        <f t="shared" si="21"/>
        <v>81296</v>
      </c>
      <c r="AD44" s="5">
        <f t="shared" si="9"/>
        <v>81296</v>
      </c>
      <c r="AE44" s="138">
        <f t="shared" si="22"/>
        <v>81296</v>
      </c>
      <c r="AF44" s="5">
        <f t="shared" si="9"/>
        <v>81296</v>
      </c>
      <c r="AG44" s="16">
        <f t="shared" si="23"/>
        <v>81296</v>
      </c>
    </row>
    <row r="45" spans="1:33">
      <c r="A45" s="4" t="s">
        <v>21</v>
      </c>
      <c r="B45" s="1">
        <v>44</v>
      </c>
      <c r="C45" s="1">
        <v>44</v>
      </c>
      <c r="D45" s="14" t="s">
        <v>120</v>
      </c>
      <c r="E45" s="19">
        <v>56204</v>
      </c>
      <c r="F45" s="5">
        <f t="shared" si="13"/>
        <v>56204</v>
      </c>
      <c r="G45" s="19">
        <v>58733</v>
      </c>
      <c r="H45" s="5">
        <f t="shared" si="14"/>
        <v>58733</v>
      </c>
      <c r="I45" s="19">
        <v>61376</v>
      </c>
      <c r="J45" s="5">
        <f t="shared" si="14"/>
        <v>61376</v>
      </c>
      <c r="K45" s="19">
        <v>63831</v>
      </c>
      <c r="L45" s="5">
        <f t="shared" si="15"/>
        <v>63831</v>
      </c>
      <c r="M45" s="19">
        <v>66384</v>
      </c>
      <c r="N45" s="5">
        <f t="shared" si="16"/>
        <v>66384</v>
      </c>
      <c r="O45" s="19">
        <v>69039</v>
      </c>
      <c r="P45" s="5">
        <f t="shared" si="17"/>
        <v>69039</v>
      </c>
      <c r="Q45" s="19">
        <v>71801</v>
      </c>
      <c r="R45" s="5">
        <f t="shared" si="17"/>
        <v>71801</v>
      </c>
      <c r="S45" s="19">
        <v>73381</v>
      </c>
      <c r="T45" s="5">
        <f t="shared" si="18"/>
        <v>73381</v>
      </c>
      <c r="U45" s="18">
        <v>75582</v>
      </c>
      <c r="V45" s="5">
        <f t="shared" si="19"/>
        <v>75582</v>
      </c>
      <c r="W45" s="134">
        <v>77849</v>
      </c>
      <c r="X45" s="5">
        <f t="shared" si="7"/>
        <v>77849</v>
      </c>
      <c r="Y45" s="19">
        <v>80807</v>
      </c>
      <c r="Z45" s="5">
        <f t="shared" si="7"/>
        <v>80807</v>
      </c>
      <c r="AA45" s="23">
        <f t="shared" si="20"/>
        <v>80807</v>
      </c>
      <c r="AB45" s="5">
        <f t="shared" si="9"/>
        <v>80807</v>
      </c>
      <c r="AC45" s="24">
        <f t="shared" si="21"/>
        <v>80807</v>
      </c>
      <c r="AD45" s="5">
        <f t="shared" si="9"/>
        <v>80807</v>
      </c>
      <c r="AE45" s="138">
        <f t="shared" si="22"/>
        <v>80807</v>
      </c>
      <c r="AF45" s="5">
        <f t="shared" si="9"/>
        <v>80807</v>
      </c>
      <c r="AG45" s="16">
        <f t="shared" si="23"/>
        <v>80807</v>
      </c>
    </row>
    <row r="46" spans="1:33">
      <c r="A46" s="4" t="s">
        <v>22</v>
      </c>
      <c r="B46" s="1">
        <v>45</v>
      </c>
      <c r="C46" s="1">
        <v>44</v>
      </c>
      <c r="D46" s="14" t="s">
        <v>121</v>
      </c>
      <c r="E46" s="19">
        <v>55007</v>
      </c>
      <c r="F46" s="5">
        <f t="shared" si="13"/>
        <v>55007</v>
      </c>
      <c r="G46" s="19">
        <v>57482</v>
      </c>
      <c r="H46" s="5">
        <f t="shared" si="14"/>
        <v>57482</v>
      </c>
      <c r="I46" s="19">
        <v>60069</v>
      </c>
      <c r="J46" s="5">
        <f t="shared" si="14"/>
        <v>60069</v>
      </c>
      <c r="K46" s="19">
        <v>62472</v>
      </c>
      <c r="L46" s="5">
        <f t="shared" si="15"/>
        <v>62472</v>
      </c>
      <c r="M46" s="19">
        <v>64971</v>
      </c>
      <c r="N46" s="5">
        <f t="shared" si="16"/>
        <v>64971</v>
      </c>
      <c r="O46" s="19">
        <v>67570</v>
      </c>
      <c r="P46" s="5">
        <f t="shared" si="17"/>
        <v>67570</v>
      </c>
      <c r="Q46" s="19">
        <v>70273</v>
      </c>
      <c r="R46" s="5">
        <f t="shared" si="17"/>
        <v>70273</v>
      </c>
      <c r="S46" s="19">
        <v>71819</v>
      </c>
      <c r="T46" s="5">
        <f t="shared" si="18"/>
        <v>71819</v>
      </c>
      <c r="U46" s="18">
        <v>73974</v>
      </c>
      <c r="V46" s="5">
        <f t="shared" si="19"/>
        <v>73974</v>
      </c>
      <c r="W46" s="134">
        <v>76193</v>
      </c>
      <c r="X46" s="5">
        <f t="shared" si="7"/>
        <v>76193</v>
      </c>
      <c r="Y46" s="19">
        <v>79088</v>
      </c>
      <c r="Z46" s="5">
        <f t="shared" si="7"/>
        <v>79088</v>
      </c>
      <c r="AA46" s="23">
        <f t="shared" si="20"/>
        <v>79088</v>
      </c>
      <c r="AB46" s="5">
        <f t="shared" si="9"/>
        <v>79088</v>
      </c>
      <c r="AC46" s="24">
        <f t="shared" si="21"/>
        <v>79088</v>
      </c>
      <c r="AD46" s="5">
        <f t="shared" si="9"/>
        <v>79088</v>
      </c>
      <c r="AE46" s="138">
        <f t="shared" si="22"/>
        <v>79088</v>
      </c>
      <c r="AF46" s="5">
        <f t="shared" si="9"/>
        <v>79088</v>
      </c>
      <c r="AG46" s="16">
        <f t="shared" si="23"/>
        <v>79088</v>
      </c>
    </row>
    <row r="47" spans="1:33">
      <c r="A47" s="4" t="s">
        <v>23</v>
      </c>
      <c r="B47" s="1">
        <v>46</v>
      </c>
      <c r="C47" s="1">
        <v>44</v>
      </c>
      <c r="D47" s="14" t="s">
        <v>121</v>
      </c>
      <c r="E47" s="19">
        <v>53809</v>
      </c>
      <c r="F47" s="5">
        <f t="shared" si="13"/>
        <v>53809</v>
      </c>
      <c r="G47" s="19">
        <v>56230</v>
      </c>
      <c r="H47" s="5">
        <f t="shared" si="14"/>
        <v>56230</v>
      </c>
      <c r="I47" s="19">
        <v>58760</v>
      </c>
      <c r="J47" s="5">
        <f t="shared" si="14"/>
        <v>58760</v>
      </c>
      <c r="K47" s="19">
        <v>61110</v>
      </c>
      <c r="L47" s="5">
        <f t="shared" si="15"/>
        <v>61110</v>
      </c>
      <c r="M47" s="19">
        <v>63554</v>
      </c>
      <c r="N47" s="5">
        <f t="shared" si="16"/>
        <v>63554</v>
      </c>
      <c r="O47" s="19">
        <v>66096</v>
      </c>
      <c r="P47" s="5">
        <f t="shared" si="17"/>
        <v>66096</v>
      </c>
      <c r="Q47" s="19">
        <v>68740</v>
      </c>
      <c r="R47" s="5">
        <f t="shared" si="17"/>
        <v>68740</v>
      </c>
      <c r="S47" s="19">
        <v>70252</v>
      </c>
      <c r="T47" s="5">
        <f t="shared" si="18"/>
        <v>70252</v>
      </c>
      <c r="U47" s="18">
        <v>72360</v>
      </c>
      <c r="V47" s="5">
        <f t="shared" si="19"/>
        <v>72360</v>
      </c>
      <c r="W47" s="134">
        <v>74531</v>
      </c>
      <c r="X47" s="5">
        <f t="shared" si="7"/>
        <v>74531</v>
      </c>
      <c r="Y47" s="19">
        <v>77363</v>
      </c>
      <c r="Z47" s="5">
        <f t="shared" si="7"/>
        <v>77363</v>
      </c>
      <c r="AA47" s="23">
        <f t="shared" si="20"/>
        <v>77363</v>
      </c>
      <c r="AB47" s="5">
        <f t="shared" si="9"/>
        <v>77363</v>
      </c>
      <c r="AC47" s="24">
        <f t="shared" si="21"/>
        <v>77363</v>
      </c>
      <c r="AD47" s="5">
        <f t="shared" si="9"/>
        <v>77363</v>
      </c>
      <c r="AE47" s="138">
        <f t="shared" si="22"/>
        <v>77363</v>
      </c>
      <c r="AF47" s="5">
        <f t="shared" si="9"/>
        <v>77363</v>
      </c>
      <c r="AG47" s="16">
        <f t="shared" si="23"/>
        <v>77363</v>
      </c>
    </row>
    <row r="48" spans="1:33">
      <c r="A48" s="4" t="s">
        <v>24</v>
      </c>
      <c r="B48" s="1">
        <v>47</v>
      </c>
      <c r="C48" s="1">
        <v>44</v>
      </c>
      <c r="D48" s="14" t="s">
        <v>121</v>
      </c>
      <c r="E48" s="19">
        <v>52608</v>
      </c>
      <c r="F48" s="5">
        <f t="shared" si="13"/>
        <v>52608</v>
      </c>
      <c r="G48" s="19">
        <v>54975</v>
      </c>
      <c r="H48" s="5">
        <f t="shared" si="14"/>
        <v>54975</v>
      </c>
      <c r="I48" s="19">
        <v>57449</v>
      </c>
      <c r="J48" s="5">
        <f t="shared" si="14"/>
        <v>57449</v>
      </c>
      <c r="K48" s="19">
        <v>59747</v>
      </c>
      <c r="L48" s="5">
        <f t="shared" si="15"/>
        <v>59747</v>
      </c>
      <c r="M48" s="19">
        <v>62137</v>
      </c>
      <c r="N48" s="5">
        <f t="shared" si="16"/>
        <v>62137</v>
      </c>
      <c r="O48" s="19">
        <v>64622</v>
      </c>
      <c r="P48" s="5">
        <f t="shared" si="17"/>
        <v>64622</v>
      </c>
      <c r="Q48" s="19">
        <v>67207</v>
      </c>
      <c r="R48" s="5">
        <f t="shared" si="17"/>
        <v>67207</v>
      </c>
      <c r="S48" s="19">
        <v>68686</v>
      </c>
      <c r="T48" s="5">
        <f t="shared" si="18"/>
        <v>68686</v>
      </c>
      <c r="U48" s="18">
        <v>70747</v>
      </c>
      <c r="V48" s="5">
        <f t="shared" si="19"/>
        <v>70747</v>
      </c>
      <c r="W48" s="134">
        <v>72869</v>
      </c>
      <c r="X48" s="5">
        <f t="shared" si="7"/>
        <v>72869</v>
      </c>
      <c r="Y48" s="19">
        <v>75638</v>
      </c>
      <c r="Z48" s="5">
        <f t="shared" si="7"/>
        <v>75638</v>
      </c>
      <c r="AA48" s="23">
        <f t="shared" si="20"/>
        <v>75638</v>
      </c>
      <c r="AB48" s="5">
        <f t="shared" si="9"/>
        <v>75638</v>
      </c>
      <c r="AC48" s="24">
        <f t="shared" si="21"/>
        <v>75638</v>
      </c>
      <c r="AD48" s="5">
        <f t="shared" si="9"/>
        <v>75638</v>
      </c>
      <c r="AE48" s="138">
        <f t="shared" si="22"/>
        <v>75638</v>
      </c>
      <c r="AF48" s="5">
        <f t="shared" si="9"/>
        <v>75638</v>
      </c>
      <c r="AG48" s="16">
        <f t="shared" si="23"/>
        <v>75638</v>
      </c>
    </row>
    <row r="49" spans="1:33">
      <c r="A49" s="4" t="s">
        <v>25</v>
      </c>
      <c r="B49" s="1">
        <v>48</v>
      </c>
      <c r="C49" s="1">
        <v>44</v>
      </c>
      <c r="D49" s="14" t="s">
        <v>121</v>
      </c>
      <c r="E49" s="19">
        <v>51408</v>
      </c>
      <c r="F49" s="5">
        <f t="shared" si="13"/>
        <v>51408</v>
      </c>
      <c r="G49" s="19">
        <v>53721</v>
      </c>
      <c r="H49" s="5">
        <f t="shared" si="14"/>
        <v>53721</v>
      </c>
      <c r="I49" s="19">
        <v>56138</v>
      </c>
      <c r="J49" s="5">
        <f t="shared" si="14"/>
        <v>56138</v>
      </c>
      <c r="K49" s="19">
        <v>58384</v>
      </c>
      <c r="L49" s="5">
        <f t="shared" si="15"/>
        <v>58384</v>
      </c>
      <c r="M49" s="19">
        <v>60719</v>
      </c>
      <c r="N49" s="5">
        <f t="shared" si="16"/>
        <v>60719</v>
      </c>
      <c r="O49" s="19">
        <v>63148</v>
      </c>
      <c r="P49" s="5">
        <f t="shared" si="17"/>
        <v>63148</v>
      </c>
      <c r="Q49" s="19">
        <v>65674</v>
      </c>
      <c r="R49" s="5">
        <f t="shared" si="17"/>
        <v>65674</v>
      </c>
      <c r="S49" s="19">
        <v>67119</v>
      </c>
      <c r="T49" s="5">
        <f t="shared" si="18"/>
        <v>67119</v>
      </c>
      <c r="U49" s="18">
        <v>69133</v>
      </c>
      <c r="V49" s="5">
        <f t="shared" si="19"/>
        <v>69133</v>
      </c>
      <c r="W49" s="134">
        <v>71207</v>
      </c>
      <c r="X49" s="5">
        <f t="shared" si="7"/>
        <v>71207</v>
      </c>
      <c r="Y49" s="19">
        <v>73913</v>
      </c>
      <c r="Z49" s="5">
        <f t="shared" si="7"/>
        <v>73913</v>
      </c>
      <c r="AA49" s="23">
        <f t="shared" si="20"/>
        <v>73913</v>
      </c>
      <c r="AB49" s="5">
        <f t="shared" si="9"/>
        <v>73913</v>
      </c>
      <c r="AC49" s="24">
        <f t="shared" si="21"/>
        <v>73913</v>
      </c>
      <c r="AD49" s="5">
        <f t="shared" si="9"/>
        <v>73913</v>
      </c>
      <c r="AE49" s="138">
        <f t="shared" si="22"/>
        <v>73913</v>
      </c>
      <c r="AF49" s="5">
        <f t="shared" si="9"/>
        <v>73913</v>
      </c>
      <c r="AG49" s="16">
        <f t="shared" si="23"/>
        <v>73913</v>
      </c>
    </row>
    <row r="50" spans="1:33">
      <c r="A50" s="4" t="s">
        <v>26</v>
      </c>
      <c r="B50" s="1">
        <v>49</v>
      </c>
      <c r="C50" s="1">
        <v>49</v>
      </c>
      <c r="D50" s="14" t="s">
        <v>120</v>
      </c>
      <c r="E50" s="19">
        <v>51065</v>
      </c>
      <c r="F50" s="5">
        <f t="shared" si="13"/>
        <v>51065</v>
      </c>
      <c r="G50" s="19">
        <v>53363</v>
      </c>
      <c r="H50" s="5">
        <f t="shared" si="14"/>
        <v>53363</v>
      </c>
      <c r="I50" s="19">
        <v>55764</v>
      </c>
      <c r="J50" s="5">
        <f t="shared" si="14"/>
        <v>55764</v>
      </c>
      <c r="K50" s="19">
        <v>57995</v>
      </c>
      <c r="L50" s="5">
        <f t="shared" si="15"/>
        <v>57995</v>
      </c>
      <c r="M50" s="19">
        <v>60315</v>
      </c>
      <c r="N50" s="5">
        <f t="shared" si="16"/>
        <v>60315</v>
      </c>
      <c r="O50" s="19">
        <v>62728</v>
      </c>
      <c r="P50" s="5">
        <f t="shared" si="17"/>
        <v>62728</v>
      </c>
      <c r="Q50" s="19">
        <v>65237</v>
      </c>
      <c r="R50" s="5">
        <f t="shared" si="17"/>
        <v>65237</v>
      </c>
      <c r="S50" s="19">
        <v>66672</v>
      </c>
      <c r="T50" s="5">
        <f t="shared" si="18"/>
        <v>66672</v>
      </c>
      <c r="U50" s="18">
        <v>68672</v>
      </c>
      <c r="V50" s="5">
        <f t="shared" si="19"/>
        <v>68672</v>
      </c>
      <c r="W50" s="134">
        <v>70732</v>
      </c>
      <c r="X50" s="5">
        <f t="shared" si="7"/>
        <v>70732</v>
      </c>
      <c r="Y50" s="19">
        <v>73420</v>
      </c>
      <c r="Z50" s="5">
        <f t="shared" si="7"/>
        <v>73420</v>
      </c>
      <c r="AA50" s="23">
        <f t="shared" si="20"/>
        <v>73420</v>
      </c>
      <c r="AB50" s="5">
        <f t="shared" si="9"/>
        <v>73420</v>
      </c>
      <c r="AC50" s="24">
        <f t="shared" si="21"/>
        <v>73420</v>
      </c>
      <c r="AD50" s="5">
        <f t="shared" si="9"/>
        <v>73420</v>
      </c>
      <c r="AE50" s="138">
        <f t="shared" si="22"/>
        <v>73420</v>
      </c>
      <c r="AF50" s="5">
        <f t="shared" si="9"/>
        <v>73420</v>
      </c>
      <c r="AG50" s="16">
        <f t="shared" si="23"/>
        <v>73420</v>
      </c>
    </row>
    <row r="51" spans="1:33">
      <c r="A51" s="4" t="s">
        <v>27</v>
      </c>
      <c r="B51" s="1">
        <v>50</v>
      </c>
      <c r="C51" s="1">
        <v>49</v>
      </c>
      <c r="D51" s="14" t="s">
        <v>121</v>
      </c>
      <c r="E51" s="19">
        <v>49436</v>
      </c>
      <c r="F51" s="5">
        <f t="shared" si="13"/>
        <v>49436</v>
      </c>
      <c r="G51" s="19">
        <v>51661</v>
      </c>
      <c r="H51" s="5">
        <f t="shared" si="14"/>
        <v>51661</v>
      </c>
      <c r="I51" s="19">
        <v>53986</v>
      </c>
      <c r="J51" s="5">
        <f t="shared" si="14"/>
        <v>53986</v>
      </c>
      <c r="K51" s="19">
        <v>56145</v>
      </c>
      <c r="L51" s="5">
        <f t="shared" si="15"/>
        <v>56145</v>
      </c>
      <c r="M51" s="19">
        <v>58391</v>
      </c>
      <c r="N51" s="5">
        <f t="shared" si="16"/>
        <v>58391</v>
      </c>
      <c r="O51" s="19">
        <v>60727</v>
      </c>
      <c r="P51" s="5">
        <f t="shared" si="17"/>
        <v>60727</v>
      </c>
      <c r="Q51" s="19">
        <v>63156</v>
      </c>
      <c r="R51" s="5">
        <f t="shared" si="17"/>
        <v>63156</v>
      </c>
      <c r="S51" s="19">
        <v>64545</v>
      </c>
      <c r="T51" s="5">
        <f t="shared" si="18"/>
        <v>64545</v>
      </c>
      <c r="U51" s="18">
        <v>66481</v>
      </c>
      <c r="V51" s="5">
        <f t="shared" si="19"/>
        <v>66481</v>
      </c>
      <c r="W51" s="134">
        <v>68475</v>
      </c>
      <c r="X51" s="5">
        <f t="shared" si="7"/>
        <v>68475</v>
      </c>
      <c r="Y51" s="19">
        <v>71077</v>
      </c>
      <c r="Z51" s="5">
        <f t="shared" si="7"/>
        <v>71077</v>
      </c>
      <c r="AA51" s="23">
        <f t="shared" si="20"/>
        <v>71077</v>
      </c>
      <c r="AB51" s="5">
        <f t="shared" si="9"/>
        <v>71077</v>
      </c>
      <c r="AC51" s="24">
        <f t="shared" si="21"/>
        <v>71077</v>
      </c>
      <c r="AD51" s="5">
        <f t="shared" si="9"/>
        <v>71077</v>
      </c>
      <c r="AE51" s="138">
        <f t="shared" si="22"/>
        <v>71077</v>
      </c>
      <c r="AF51" s="5">
        <f t="shared" si="9"/>
        <v>71077</v>
      </c>
      <c r="AG51" s="16">
        <f t="shared" si="23"/>
        <v>71077</v>
      </c>
    </row>
    <row r="52" spans="1:33">
      <c r="A52" s="4" t="s">
        <v>28</v>
      </c>
      <c r="B52" s="1">
        <v>51</v>
      </c>
      <c r="C52" s="1">
        <v>49</v>
      </c>
      <c r="D52" s="14" t="s">
        <v>121</v>
      </c>
      <c r="E52" s="19">
        <v>47811</v>
      </c>
      <c r="F52" s="5">
        <f t="shared" si="13"/>
        <v>47811</v>
      </c>
      <c r="G52" s="19">
        <v>49962</v>
      </c>
      <c r="H52" s="5">
        <f t="shared" si="14"/>
        <v>49962</v>
      </c>
      <c r="I52" s="19">
        <v>52210</v>
      </c>
      <c r="J52" s="5">
        <f t="shared" si="14"/>
        <v>52210</v>
      </c>
      <c r="K52" s="19">
        <v>54298</v>
      </c>
      <c r="L52" s="5">
        <f t="shared" si="15"/>
        <v>54298</v>
      </c>
      <c r="M52" s="19">
        <v>56470</v>
      </c>
      <c r="N52" s="5">
        <f t="shared" si="16"/>
        <v>56470</v>
      </c>
      <c r="O52" s="19">
        <v>58729</v>
      </c>
      <c r="P52" s="5">
        <f t="shared" si="17"/>
        <v>58729</v>
      </c>
      <c r="Q52" s="19">
        <v>61078</v>
      </c>
      <c r="R52" s="5">
        <f t="shared" si="17"/>
        <v>61078</v>
      </c>
      <c r="S52" s="19">
        <v>62422</v>
      </c>
      <c r="T52" s="5">
        <f t="shared" si="18"/>
        <v>62422</v>
      </c>
      <c r="U52" s="18">
        <v>64295</v>
      </c>
      <c r="V52" s="5">
        <f t="shared" si="19"/>
        <v>64295</v>
      </c>
      <c r="W52" s="134">
        <v>66224</v>
      </c>
      <c r="X52" s="5">
        <f t="shared" si="7"/>
        <v>66224</v>
      </c>
      <c r="Y52" s="19">
        <v>68741</v>
      </c>
      <c r="Z52" s="5">
        <f t="shared" si="7"/>
        <v>68741</v>
      </c>
      <c r="AA52" s="23">
        <f t="shared" si="20"/>
        <v>68741</v>
      </c>
      <c r="AB52" s="5">
        <f t="shared" si="9"/>
        <v>68741</v>
      </c>
      <c r="AC52" s="24">
        <f t="shared" si="21"/>
        <v>68741</v>
      </c>
      <c r="AD52" s="5">
        <f t="shared" si="9"/>
        <v>68741</v>
      </c>
      <c r="AE52" s="138">
        <f t="shared" si="22"/>
        <v>68741</v>
      </c>
      <c r="AF52" s="5">
        <f t="shared" si="9"/>
        <v>68741</v>
      </c>
      <c r="AG52" s="16">
        <f t="shared" si="23"/>
        <v>68741</v>
      </c>
    </row>
    <row r="53" spans="1:33">
      <c r="A53" s="4" t="s">
        <v>29</v>
      </c>
      <c r="B53" s="1">
        <v>52</v>
      </c>
      <c r="C53" s="1">
        <v>49</v>
      </c>
      <c r="D53" s="14" t="s">
        <v>121</v>
      </c>
      <c r="E53" s="19">
        <v>46183</v>
      </c>
      <c r="F53" s="5">
        <f t="shared" si="13"/>
        <v>46183</v>
      </c>
      <c r="G53" s="19">
        <v>48261</v>
      </c>
      <c r="H53" s="5">
        <f t="shared" si="14"/>
        <v>48261</v>
      </c>
      <c r="I53" s="19">
        <v>50433</v>
      </c>
      <c r="J53" s="5">
        <f t="shared" si="14"/>
        <v>50433</v>
      </c>
      <c r="K53" s="19">
        <v>52450</v>
      </c>
      <c r="L53" s="5">
        <f t="shared" si="15"/>
        <v>52450</v>
      </c>
      <c r="M53" s="19">
        <v>54548</v>
      </c>
      <c r="N53" s="5">
        <f t="shared" si="16"/>
        <v>54548</v>
      </c>
      <c r="O53" s="19">
        <v>56730</v>
      </c>
      <c r="P53" s="5">
        <f t="shared" si="17"/>
        <v>56730</v>
      </c>
      <c r="Q53" s="19">
        <v>58999</v>
      </c>
      <c r="R53" s="5">
        <f t="shared" si="17"/>
        <v>58999</v>
      </c>
      <c r="S53" s="19">
        <v>60297</v>
      </c>
      <c r="T53" s="5">
        <f t="shared" si="18"/>
        <v>60297</v>
      </c>
      <c r="U53" s="18">
        <v>62106</v>
      </c>
      <c r="V53" s="5">
        <f t="shared" si="19"/>
        <v>62106</v>
      </c>
      <c r="W53" s="134">
        <v>63969</v>
      </c>
      <c r="X53" s="5">
        <f t="shared" si="7"/>
        <v>63969</v>
      </c>
      <c r="Y53" s="19">
        <v>66400</v>
      </c>
      <c r="Z53" s="5">
        <f t="shared" si="7"/>
        <v>66400</v>
      </c>
      <c r="AA53" s="23">
        <f t="shared" si="20"/>
        <v>66400</v>
      </c>
      <c r="AB53" s="5">
        <f t="shared" si="9"/>
        <v>66400</v>
      </c>
      <c r="AC53" s="24">
        <f t="shared" si="21"/>
        <v>66400</v>
      </c>
      <c r="AD53" s="5">
        <f t="shared" si="9"/>
        <v>66400</v>
      </c>
      <c r="AE53" s="138">
        <f t="shared" si="22"/>
        <v>66400</v>
      </c>
      <c r="AF53" s="5">
        <f t="shared" si="9"/>
        <v>66400</v>
      </c>
      <c r="AG53" s="16">
        <f t="shared" si="23"/>
        <v>66400</v>
      </c>
    </row>
    <row r="54" spans="1:33">
      <c r="A54" s="4" t="s">
        <v>30</v>
      </c>
      <c r="B54" s="1">
        <v>53</v>
      </c>
      <c r="C54" s="1">
        <v>49</v>
      </c>
      <c r="D54" s="14" t="s">
        <v>121</v>
      </c>
      <c r="E54" s="19">
        <v>44556</v>
      </c>
      <c r="F54" s="5">
        <f t="shared" si="13"/>
        <v>44556</v>
      </c>
      <c r="G54" s="19">
        <v>46561</v>
      </c>
      <c r="H54" s="5">
        <f t="shared" si="14"/>
        <v>46561</v>
      </c>
      <c r="I54" s="19">
        <v>48656</v>
      </c>
      <c r="J54" s="5">
        <f t="shared" si="14"/>
        <v>48656</v>
      </c>
      <c r="K54" s="19">
        <v>50602</v>
      </c>
      <c r="L54" s="5">
        <f t="shared" si="15"/>
        <v>50602</v>
      </c>
      <c r="M54" s="19">
        <v>52626</v>
      </c>
      <c r="N54" s="5">
        <f t="shared" si="16"/>
        <v>52626</v>
      </c>
      <c r="O54" s="19">
        <v>54731</v>
      </c>
      <c r="P54" s="5">
        <f t="shared" si="17"/>
        <v>54731</v>
      </c>
      <c r="Q54" s="19">
        <v>56920</v>
      </c>
      <c r="R54" s="5">
        <f t="shared" si="17"/>
        <v>56920</v>
      </c>
      <c r="S54" s="19">
        <v>58172</v>
      </c>
      <c r="T54" s="5">
        <f t="shared" si="18"/>
        <v>58172</v>
      </c>
      <c r="U54" s="18">
        <v>59917</v>
      </c>
      <c r="V54" s="5">
        <f t="shared" si="19"/>
        <v>59917</v>
      </c>
      <c r="W54" s="134">
        <v>61715</v>
      </c>
      <c r="X54" s="5">
        <f t="shared" si="7"/>
        <v>61715</v>
      </c>
      <c r="Y54" s="19">
        <v>64060</v>
      </c>
      <c r="Z54" s="5">
        <f t="shared" si="7"/>
        <v>64060</v>
      </c>
      <c r="AA54" s="23">
        <f t="shared" si="20"/>
        <v>64060</v>
      </c>
      <c r="AB54" s="5">
        <f t="shared" si="9"/>
        <v>64060</v>
      </c>
      <c r="AC54" s="24">
        <f t="shared" si="21"/>
        <v>64060</v>
      </c>
      <c r="AD54" s="5">
        <f t="shared" si="9"/>
        <v>64060</v>
      </c>
      <c r="AE54" s="138">
        <f t="shared" si="22"/>
        <v>64060</v>
      </c>
      <c r="AF54" s="5">
        <f t="shared" si="9"/>
        <v>64060</v>
      </c>
      <c r="AG54" s="16">
        <f t="shared" si="23"/>
        <v>64060</v>
      </c>
    </row>
    <row r="55" spans="1:33">
      <c r="A55" s="4" t="s">
        <v>31</v>
      </c>
      <c r="B55" s="1">
        <v>54</v>
      </c>
      <c r="C55" s="1">
        <v>54</v>
      </c>
      <c r="D55" s="14" t="s">
        <v>120</v>
      </c>
      <c r="E55" s="19">
        <v>44213</v>
      </c>
      <c r="F55" s="5">
        <f t="shared" si="13"/>
        <v>44213</v>
      </c>
      <c r="G55" s="19">
        <v>46203</v>
      </c>
      <c r="H55" s="5">
        <f t="shared" si="14"/>
        <v>46203</v>
      </c>
      <c r="I55" s="19">
        <v>48282</v>
      </c>
      <c r="J55" s="5">
        <f t="shared" si="14"/>
        <v>48282</v>
      </c>
      <c r="K55" s="19">
        <v>50213</v>
      </c>
      <c r="L55" s="5">
        <f t="shared" si="15"/>
        <v>50213</v>
      </c>
      <c r="M55" s="19">
        <v>52222</v>
      </c>
      <c r="N55" s="5">
        <f t="shared" si="16"/>
        <v>52222</v>
      </c>
      <c r="O55" s="19">
        <v>54311</v>
      </c>
      <c r="P55" s="5">
        <f t="shared" si="17"/>
        <v>54311</v>
      </c>
      <c r="Q55" s="19">
        <v>56483</v>
      </c>
      <c r="R55" s="5">
        <f t="shared" si="17"/>
        <v>56483</v>
      </c>
      <c r="S55" s="19">
        <v>57726</v>
      </c>
      <c r="T55" s="5">
        <f t="shared" si="18"/>
        <v>57726</v>
      </c>
      <c r="U55" s="18">
        <v>59458</v>
      </c>
      <c r="V55" s="5">
        <f t="shared" si="19"/>
        <v>59458</v>
      </c>
      <c r="W55" s="134">
        <v>61242</v>
      </c>
      <c r="X55" s="5">
        <f t="shared" si="7"/>
        <v>61242</v>
      </c>
      <c r="Y55" s="19">
        <v>63569</v>
      </c>
      <c r="Z55" s="5">
        <f t="shared" si="7"/>
        <v>63569</v>
      </c>
      <c r="AA55" s="23">
        <f t="shared" si="20"/>
        <v>63569</v>
      </c>
      <c r="AB55" s="5">
        <f t="shared" si="9"/>
        <v>63569</v>
      </c>
      <c r="AC55" s="24">
        <f t="shared" si="21"/>
        <v>63569</v>
      </c>
      <c r="AD55" s="5">
        <f t="shared" si="9"/>
        <v>63569</v>
      </c>
      <c r="AE55" s="138">
        <f t="shared" si="22"/>
        <v>63569</v>
      </c>
      <c r="AF55" s="5">
        <f t="shared" si="9"/>
        <v>63569</v>
      </c>
      <c r="AG55" s="16">
        <f t="shared" si="23"/>
        <v>63569</v>
      </c>
    </row>
    <row r="56" spans="1:33">
      <c r="A56" s="4" t="s">
        <v>32</v>
      </c>
      <c r="B56" s="1">
        <v>55</v>
      </c>
      <c r="C56" s="1">
        <v>54</v>
      </c>
      <c r="D56" s="14" t="s">
        <v>121</v>
      </c>
      <c r="E56" s="19">
        <v>43187</v>
      </c>
      <c r="F56" s="5">
        <f t="shared" si="13"/>
        <v>43187</v>
      </c>
      <c r="G56" s="19">
        <v>45130</v>
      </c>
      <c r="H56" s="5">
        <f t="shared" si="14"/>
        <v>45130</v>
      </c>
      <c r="I56" s="19">
        <v>47161</v>
      </c>
      <c r="J56" s="5">
        <f t="shared" si="14"/>
        <v>47161</v>
      </c>
      <c r="K56" s="19">
        <v>49047</v>
      </c>
      <c r="L56" s="5">
        <f t="shared" si="15"/>
        <v>49047</v>
      </c>
      <c r="M56" s="19">
        <v>51009</v>
      </c>
      <c r="N56" s="5">
        <f t="shared" si="16"/>
        <v>51009</v>
      </c>
      <c r="O56" s="19">
        <v>53049</v>
      </c>
      <c r="P56" s="5">
        <f t="shared" si="17"/>
        <v>53049</v>
      </c>
      <c r="Q56" s="19">
        <v>55171</v>
      </c>
      <c r="R56" s="5">
        <f t="shared" si="17"/>
        <v>55171</v>
      </c>
      <c r="S56" s="19">
        <v>56385</v>
      </c>
      <c r="T56" s="5">
        <f t="shared" si="18"/>
        <v>56385</v>
      </c>
      <c r="U56" s="18">
        <v>58077</v>
      </c>
      <c r="V56" s="5">
        <f t="shared" si="19"/>
        <v>58077</v>
      </c>
      <c r="W56" s="134">
        <v>59819</v>
      </c>
      <c r="X56" s="5">
        <f t="shared" si="7"/>
        <v>59819</v>
      </c>
      <c r="Y56" s="19">
        <v>62092</v>
      </c>
      <c r="Z56" s="5">
        <f t="shared" si="7"/>
        <v>62092</v>
      </c>
      <c r="AA56" s="23">
        <f t="shared" si="20"/>
        <v>62092</v>
      </c>
      <c r="AB56" s="5">
        <f t="shared" si="9"/>
        <v>62092</v>
      </c>
      <c r="AC56" s="24">
        <f t="shared" si="21"/>
        <v>62092</v>
      </c>
      <c r="AD56" s="5">
        <f t="shared" si="9"/>
        <v>62092</v>
      </c>
      <c r="AE56" s="138">
        <f t="shared" si="22"/>
        <v>62092</v>
      </c>
      <c r="AF56" s="5">
        <f t="shared" si="9"/>
        <v>62092</v>
      </c>
      <c r="AG56" s="16">
        <f t="shared" si="23"/>
        <v>62092</v>
      </c>
    </row>
    <row r="57" spans="1:33">
      <c r="A57" s="4" t="s">
        <v>33</v>
      </c>
      <c r="B57" s="1">
        <v>56</v>
      </c>
      <c r="C57" s="1">
        <v>54</v>
      </c>
      <c r="D57" s="14" t="s">
        <v>121</v>
      </c>
      <c r="E57" s="19">
        <v>42153</v>
      </c>
      <c r="F57" s="5">
        <f t="shared" si="13"/>
        <v>42153</v>
      </c>
      <c r="G57" s="19">
        <v>44050</v>
      </c>
      <c r="H57" s="5">
        <f t="shared" si="14"/>
        <v>44050</v>
      </c>
      <c r="I57" s="19">
        <v>46032</v>
      </c>
      <c r="J57" s="5">
        <f t="shared" si="14"/>
        <v>46032</v>
      </c>
      <c r="K57" s="19">
        <v>47873</v>
      </c>
      <c r="L57" s="5">
        <f t="shared" si="15"/>
        <v>47873</v>
      </c>
      <c r="M57" s="19">
        <v>49788</v>
      </c>
      <c r="N57" s="5">
        <f t="shared" si="16"/>
        <v>49788</v>
      </c>
      <c r="O57" s="19">
        <v>51780</v>
      </c>
      <c r="P57" s="5">
        <f t="shared" si="17"/>
        <v>51780</v>
      </c>
      <c r="Q57" s="19">
        <v>53851</v>
      </c>
      <c r="R57" s="5">
        <f t="shared" si="17"/>
        <v>53851</v>
      </c>
      <c r="S57" s="19">
        <v>55036</v>
      </c>
      <c r="T57" s="5">
        <f t="shared" si="18"/>
        <v>55036</v>
      </c>
      <c r="U57" s="18">
        <v>56687</v>
      </c>
      <c r="V57" s="5">
        <f t="shared" si="19"/>
        <v>56687</v>
      </c>
      <c r="W57" s="134">
        <v>58388</v>
      </c>
      <c r="X57" s="5">
        <f t="shared" si="7"/>
        <v>58388</v>
      </c>
      <c r="Y57" s="19">
        <v>60607</v>
      </c>
      <c r="Z57" s="5">
        <f t="shared" si="7"/>
        <v>60607</v>
      </c>
      <c r="AA57" s="23">
        <f t="shared" si="20"/>
        <v>60607</v>
      </c>
      <c r="AB57" s="5">
        <f t="shared" si="9"/>
        <v>60607</v>
      </c>
      <c r="AC57" s="24">
        <f t="shared" si="21"/>
        <v>60607</v>
      </c>
      <c r="AD57" s="5">
        <f t="shared" si="9"/>
        <v>60607</v>
      </c>
      <c r="AE57" s="138">
        <f t="shared" si="22"/>
        <v>60607</v>
      </c>
      <c r="AF57" s="5">
        <f t="shared" si="9"/>
        <v>60607</v>
      </c>
      <c r="AG57" s="16">
        <f t="shared" si="23"/>
        <v>60607</v>
      </c>
    </row>
    <row r="58" spans="1:33">
      <c r="A58" s="4" t="s">
        <v>34</v>
      </c>
      <c r="B58" s="1">
        <v>57</v>
      </c>
      <c r="C58" s="1">
        <v>54</v>
      </c>
      <c r="D58" s="14" t="s">
        <v>121</v>
      </c>
      <c r="E58" s="19">
        <v>41131</v>
      </c>
      <c r="F58" s="5">
        <f t="shared" si="13"/>
        <v>41131</v>
      </c>
      <c r="G58" s="19">
        <v>42982</v>
      </c>
      <c r="H58" s="5">
        <f t="shared" si="14"/>
        <v>42982</v>
      </c>
      <c r="I58" s="19">
        <v>44916</v>
      </c>
      <c r="J58" s="5">
        <f t="shared" si="14"/>
        <v>44916</v>
      </c>
      <c r="K58" s="19">
        <v>46713</v>
      </c>
      <c r="L58" s="5">
        <f t="shared" si="15"/>
        <v>46713</v>
      </c>
      <c r="M58" s="19">
        <v>48582</v>
      </c>
      <c r="N58" s="5">
        <f t="shared" si="16"/>
        <v>48582</v>
      </c>
      <c r="O58" s="19">
        <v>50525</v>
      </c>
      <c r="P58" s="5">
        <f t="shared" si="17"/>
        <v>50525</v>
      </c>
      <c r="Q58" s="19">
        <v>52546</v>
      </c>
      <c r="R58" s="5">
        <f t="shared" si="17"/>
        <v>52546</v>
      </c>
      <c r="S58" s="19">
        <v>53702</v>
      </c>
      <c r="T58" s="5">
        <f t="shared" si="18"/>
        <v>53702</v>
      </c>
      <c r="U58" s="18">
        <v>55313</v>
      </c>
      <c r="V58" s="5">
        <f t="shared" si="19"/>
        <v>55313</v>
      </c>
      <c r="W58" s="134">
        <v>56972</v>
      </c>
      <c r="X58" s="5">
        <f t="shared" si="7"/>
        <v>56972</v>
      </c>
      <c r="Y58" s="19">
        <v>59137</v>
      </c>
      <c r="Z58" s="5">
        <f t="shared" si="7"/>
        <v>59137</v>
      </c>
      <c r="AA58" s="23">
        <f t="shared" si="20"/>
        <v>59137</v>
      </c>
      <c r="AB58" s="5">
        <f t="shared" si="9"/>
        <v>59137</v>
      </c>
      <c r="AC58" s="24">
        <f t="shared" si="21"/>
        <v>59137</v>
      </c>
      <c r="AD58" s="5">
        <f t="shared" si="9"/>
        <v>59137</v>
      </c>
      <c r="AE58" s="138">
        <f t="shared" si="22"/>
        <v>59137</v>
      </c>
      <c r="AF58" s="5">
        <f t="shared" si="9"/>
        <v>59137</v>
      </c>
      <c r="AG58" s="16">
        <f t="shared" si="23"/>
        <v>59137</v>
      </c>
    </row>
    <row r="59" spans="1:33">
      <c r="A59" s="4" t="s">
        <v>35</v>
      </c>
      <c r="B59" s="1">
        <v>58</v>
      </c>
      <c r="C59" s="1">
        <v>58</v>
      </c>
      <c r="D59" s="14" t="s">
        <v>120</v>
      </c>
      <c r="E59" s="19">
        <v>40786</v>
      </c>
      <c r="F59" s="5">
        <f t="shared" si="13"/>
        <v>40786</v>
      </c>
      <c r="G59" s="19">
        <v>42621</v>
      </c>
      <c r="H59" s="5">
        <f t="shared" si="14"/>
        <v>42621</v>
      </c>
      <c r="I59" s="19">
        <v>44539</v>
      </c>
      <c r="J59" s="5">
        <f t="shared" si="14"/>
        <v>44539</v>
      </c>
      <c r="K59" s="19">
        <v>46321</v>
      </c>
      <c r="L59" s="5">
        <f t="shared" si="15"/>
        <v>46321</v>
      </c>
      <c r="M59" s="19">
        <v>48174</v>
      </c>
      <c r="N59" s="5">
        <f t="shared" si="16"/>
        <v>48174</v>
      </c>
      <c r="O59" s="19">
        <v>50101</v>
      </c>
      <c r="P59" s="5">
        <f t="shared" si="17"/>
        <v>50101</v>
      </c>
      <c r="Q59" s="19">
        <v>52105</v>
      </c>
      <c r="R59" s="5">
        <f t="shared" si="17"/>
        <v>52105</v>
      </c>
      <c r="S59" s="19">
        <v>53251</v>
      </c>
      <c r="T59" s="5">
        <f t="shared" si="18"/>
        <v>53251</v>
      </c>
      <c r="U59" s="18">
        <v>54849</v>
      </c>
      <c r="V59" s="5">
        <f t="shared" si="19"/>
        <v>54849</v>
      </c>
      <c r="W59" s="134">
        <v>56494</v>
      </c>
      <c r="X59" s="5">
        <f t="shared" si="7"/>
        <v>56494</v>
      </c>
      <c r="Y59" s="19">
        <v>58641</v>
      </c>
      <c r="Z59" s="5">
        <f t="shared" si="7"/>
        <v>58641</v>
      </c>
      <c r="AA59" s="23">
        <f t="shared" si="20"/>
        <v>58641</v>
      </c>
      <c r="AB59" s="5">
        <f t="shared" si="9"/>
        <v>58641</v>
      </c>
      <c r="AC59" s="24">
        <f t="shared" si="21"/>
        <v>58641</v>
      </c>
      <c r="AD59" s="5">
        <f t="shared" si="9"/>
        <v>58641</v>
      </c>
      <c r="AE59" s="138">
        <f t="shared" si="22"/>
        <v>58641</v>
      </c>
      <c r="AF59" s="5">
        <f t="shared" si="9"/>
        <v>58641</v>
      </c>
      <c r="AG59" s="16">
        <f t="shared" si="23"/>
        <v>58641</v>
      </c>
    </row>
    <row r="60" spans="1:33">
      <c r="A60" s="4" t="s">
        <v>36</v>
      </c>
      <c r="B60" s="1">
        <v>59</v>
      </c>
      <c r="C60" s="1">
        <v>58</v>
      </c>
      <c r="D60" s="14" t="s">
        <v>121</v>
      </c>
      <c r="E60" s="19">
        <v>39584</v>
      </c>
      <c r="F60" s="5">
        <f t="shared" si="13"/>
        <v>39584</v>
      </c>
      <c r="G60" s="19">
        <v>41365</v>
      </c>
      <c r="H60" s="5">
        <f t="shared" si="14"/>
        <v>41365</v>
      </c>
      <c r="I60" s="19">
        <v>43226</v>
      </c>
      <c r="J60" s="5">
        <f t="shared" si="14"/>
        <v>43226</v>
      </c>
      <c r="K60" s="19">
        <v>44955</v>
      </c>
      <c r="L60" s="5">
        <f t="shared" si="15"/>
        <v>44955</v>
      </c>
      <c r="M60" s="19">
        <v>46753</v>
      </c>
      <c r="N60" s="5">
        <f t="shared" si="16"/>
        <v>46753</v>
      </c>
      <c r="O60" s="19">
        <v>48623</v>
      </c>
      <c r="P60" s="5">
        <f t="shared" si="17"/>
        <v>48623</v>
      </c>
      <c r="Q60" s="19">
        <v>50568</v>
      </c>
      <c r="R60" s="5">
        <f t="shared" si="17"/>
        <v>50568</v>
      </c>
      <c r="S60" s="19">
        <v>51680</v>
      </c>
      <c r="T60" s="5">
        <f t="shared" si="18"/>
        <v>51680</v>
      </c>
      <c r="U60" s="18">
        <v>53230</v>
      </c>
      <c r="V60" s="5">
        <f t="shared" si="19"/>
        <v>53230</v>
      </c>
      <c r="W60" s="134">
        <v>54827</v>
      </c>
      <c r="X60" s="5">
        <f t="shared" si="7"/>
        <v>54827</v>
      </c>
      <c r="Y60" s="19">
        <v>56910</v>
      </c>
      <c r="Z60" s="5">
        <f t="shared" si="7"/>
        <v>56910</v>
      </c>
      <c r="AA60" s="23">
        <f t="shared" si="20"/>
        <v>56910</v>
      </c>
      <c r="AB60" s="5">
        <f t="shared" si="9"/>
        <v>56910</v>
      </c>
      <c r="AC60" s="24">
        <f t="shared" si="21"/>
        <v>56910</v>
      </c>
      <c r="AD60" s="5">
        <f t="shared" si="9"/>
        <v>56910</v>
      </c>
      <c r="AE60" s="138">
        <f t="shared" si="22"/>
        <v>56910</v>
      </c>
      <c r="AF60" s="5">
        <f t="shared" si="9"/>
        <v>56910</v>
      </c>
      <c r="AG60" s="16">
        <f t="shared" si="23"/>
        <v>56910</v>
      </c>
    </row>
    <row r="61" spans="1:33">
      <c r="A61" s="4" t="s">
        <v>37</v>
      </c>
      <c r="B61" s="1">
        <v>60</v>
      </c>
      <c r="C61" s="1">
        <v>58</v>
      </c>
      <c r="D61" s="14" t="s">
        <v>121</v>
      </c>
      <c r="E61" s="19">
        <v>38388</v>
      </c>
      <c r="F61" s="5">
        <f t="shared" si="13"/>
        <v>38388</v>
      </c>
      <c r="G61" s="19">
        <v>40115</v>
      </c>
      <c r="H61" s="5">
        <f t="shared" si="14"/>
        <v>40115</v>
      </c>
      <c r="I61" s="19">
        <v>41920</v>
      </c>
      <c r="J61" s="5">
        <f t="shared" si="14"/>
        <v>41920</v>
      </c>
      <c r="K61" s="19">
        <v>43597</v>
      </c>
      <c r="L61" s="5">
        <f t="shared" si="15"/>
        <v>43597</v>
      </c>
      <c r="M61" s="19">
        <v>45341</v>
      </c>
      <c r="N61" s="5">
        <f t="shared" si="16"/>
        <v>45341</v>
      </c>
      <c r="O61" s="19">
        <v>47155</v>
      </c>
      <c r="P61" s="5">
        <f t="shared" si="17"/>
        <v>47155</v>
      </c>
      <c r="Q61" s="19">
        <v>49041</v>
      </c>
      <c r="R61" s="5">
        <f t="shared" si="17"/>
        <v>49041</v>
      </c>
      <c r="S61" s="19">
        <v>50120</v>
      </c>
      <c r="T61" s="5">
        <f t="shared" si="18"/>
        <v>50120</v>
      </c>
      <c r="U61" s="18">
        <v>51624</v>
      </c>
      <c r="V61" s="5">
        <f t="shared" si="19"/>
        <v>51624</v>
      </c>
      <c r="W61" s="134">
        <v>53173</v>
      </c>
      <c r="X61" s="5">
        <f t="shared" si="7"/>
        <v>53173</v>
      </c>
      <c r="Y61" s="19">
        <v>55194</v>
      </c>
      <c r="Z61" s="5">
        <f t="shared" si="7"/>
        <v>55194</v>
      </c>
      <c r="AA61" s="23">
        <f t="shared" si="20"/>
        <v>55194</v>
      </c>
      <c r="AB61" s="5">
        <f t="shared" si="9"/>
        <v>55194</v>
      </c>
      <c r="AC61" s="24">
        <f t="shared" si="21"/>
        <v>55194</v>
      </c>
      <c r="AD61" s="5">
        <f t="shared" si="9"/>
        <v>55194</v>
      </c>
      <c r="AE61" s="138">
        <f t="shared" si="22"/>
        <v>55194</v>
      </c>
      <c r="AF61" s="5">
        <f t="shared" si="9"/>
        <v>55194</v>
      </c>
      <c r="AG61" s="16">
        <f t="shared" si="23"/>
        <v>55194</v>
      </c>
    </row>
    <row r="62" spans="1:33">
      <c r="A62" s="4" t="s">
        <v>38</v>
      </c>
      <c r="B62" s="1">
        <v>61</v>
      </c>
      <c r="C62" s="1">
        <v>58</v>
      </c>
      <c r="D62" s="14" t="s">
        <v>121</v>
      </c>
      <c r="E62" s="19">
        <v>37186</v>
      </c>
      <c r="F62" s="5">
        <f t="shared" si="13"/>
        <v>37186</v>
      </c>
      <c r="G62" s="19">
        <v>38859</v>
      </c>
      <c r="H62" s="5">
        <f t="shared" si="14"/>
        <v>38859</v>
      </c>
      <c r="I62" s="19">
        <v>40608</v>
      </c>
      <c r="J62" s="5">
        <f t="shared" si="14"/>
        <v>40608</v>
      </c>
      <c r="K62" s="19">
        <v>42232</v>
      </c>
      <c r="L62" s="5">
        <f t="shared" si="15"/>
        <v>42232</v>
      </c>
      <c r="M62" s="19">
        <v>43921</v>
      </c>
      <c r="N62" s="5">
        <f t="shared" si="16"/>
        <v>43921</v>
      </c>
      <c r="O62" s="19">
        <v>45678</v>
      </c>
      <c r="P62" s="5">
        <f t="shared" si="17"/>
        <v>45678</v>
      </c>
      <c r="Q62" s="19">
        <v>47505</v>
      </c>
      <c r="R62" s="5">
        <f t="shared" si="17"/>
        <v>47505</v>
      </c>
      <c r="S62" s="19">
        <v>48550</v>
      </c>
      <c r="T62" s="5">
        <f t="shared" si="18"/>
        <v>48550</v>
      </c>
      <c r="U62" s="18">
        <v>50007</v>
      </c>
      <c r="V62" s="5">
        <f t="shared" si="19"/>
        <v>50007</v>
      </c>
      <c r="W62" s="134">
        <v>51507</v>
      </c>
      <c r="X62" s="5">
        <f t="shared" si="7"/>
        <v>51507</v>
      </c>
      <c r="Y62" s="19">
        <v>53464</v>
      </c>
      <c r="Z62" s="5">
        <f t="shared" si="7"/>
        <v>53464</v>
      </c>
      <c r="AA62" s="23">
        <f t="shared" si="20"/>
        <v>53464</v>
      </c>
      <c r="AB62" s="5">
        <f t="shared" si="9"/>
        <v>53464</v>
      </c>
      <c r="AC62" s="24">
        <f t="shared" si="21"/>
        <v>53464</v>
      </c>
      <c r="AD62" s="5">
        <f t="shared" si="9"/>
        <v>53464</v>
      </c>
      <c r="AE62" s="138">
        <f t="shared" si="22"/>
        <v>53464</v>
      </c>
      <c r="AF62" s="5">
        <f t="shared" si="9"/>
        <v>53464</v>
      </c>
      <c r="AG62" s="16">
        <f t="shared" si="23"/>
        <v>53464</v>
      </c>
    </row>
    <row r="63" spans="1:33">
      <c r="A63" s="4" t="s">
        <v>39</v>
      </c>
      <c r="B63" s="1">
        <v>62</v>
      </c>
      <c r="C63" s="1">
        <v>58</v>
      </c>
      <c r="D63" s="14" t="s">
        <v>121</v>
      </c>
      <c r="E63" s="19">
        <v>35987</v>
      </c>
      <c r="F63" s="5">
        <f t="shared" si="13"/>
        <v>35987</v>
      </c>
      <c r="G63" s="19">
        <v>37606</v>
      </c>
      <c r="H63" s="5">
        <f t="shared" si="14"/>
        <v>37606</v>
      </c>
      <c r="I63" s="19">
        <v>39298</v>
      </c>
      <c r="J63" s="5">
        <f t="shared" si="14"/>
        <v>39298</v>
      </c>
      <c r="K63" s="19">
        <v>40870</v>
      </c>
      <c r="L63" s="5">
        <f t="shared" si="15"/>
        <v>40870</v>
      </c>
      <c r="M63" s="19">
        <v>42505</v>
      </c>
      <c r="N63" s="5">
        <f t="shared" si="16"/>
        <v>42505</v>
      </c>
      <c r="O63" s="19">
        <v>44205</v>
      </c>
      <c r="P63" s="5">
        <f t="shared" si="17"/>
        <v>44205</v>
      </c>
      <c r="Q63" s="19">
        <v>45973</v>
      </c>
      <c r="R63" s="5">
        <f t="shared" si="17"/>
        <v>45973</v>
      </c>
      <c r="S63" s="19">
        <v>46984</v>
      </c>
      <c r="T63" s="5">
        <f t="shared" si="18"/>
        <v>46984</v>
      </c>
      <c r="U63" s="18">
        <v>48394</v>
      </c>
      <c r="V63" s="5">
        <f t="shared" si="19"/>
        <v>48394</v>
      </c>
      <c r="W63" s="134">
        <v>49846</v>
      </c>
      <c r="X63" s="5">
        <f t="shared" si="7"/>
        <v>49846</v>
      </c>
      <c r="Y63" s="19">
        <v>51740</v>
      </c>
      <c r="Z63" s="5">
        <f t="shared" si="7"/>
        <v>51740</v>
      </c>
      <c r="AA63" s="23">
        <f t="shared" si="20"/>
        <v>51740</v>
      </c>
      <c r="AB63" s="5">
        <f t="shared" si="9"/>
        <v>51740</v>
      </c>
      <c r="AC63" s="24">
        <f t="shared" si="21"/>
        <v>51740</v>
      </c>
      <c r="AD63" s="5">
        <f t="shared" si="9"/>
        <v>51740</v>
      </c>
      <c r="AE63" s="138">
        <f t="shared" si="22"/>
        <v>51740</v>
      </c>
      <c r="AF63" s="5">
        <f t="shared" si="9"/>
        <v>51740</v>
      </c>
      <c r="AG63" s="16">
        <f t="shared" si="23"/>
        <v>51740</v>
      </c>
    </row>
    <row r="64" spans="1:33">
      <c r="A64" s="4" t="s">
        <v>40</v>
      </c>
      <c r="B64" s="1">
        <v>63</v>
      </c>
      <c r="C64" s="1">
        <v>63</v>
      </c>
      <c r="D64" s="14" t="s">
        <v>120</v>
      </c>
      <c r="E64" s="19">
        <v>35645</v>
      </c>
      <c r="F64" s="5">
        <f t="shared" si="13"/>
        <v>35645</v>
      </c>
      <c r="G64" s="19">
        <v>37249</v>
      </c>
      <c r="H64" s="5">
        <f t="shared" si="14"/>
        <v>37249</v>
      </c>
      <c r="I64" s="19">
        <v>38925</v>
      </c>
      <c r="J64" s="5">
        <f t="shared" si="14"/>
        <v>38925</v>
      </c>
      <c r="K64" s="19">
        <v>40482</v>
      </c>
      <c r="L64" s="5">
        <f t="shared" si="15"/>
        <v>40482</v>
      </c>
      <c r="M64" s="19">
        <v>42101</v>
      </c>
      <c r="N64" s="5">
        <f t="shared" si="16"/>
        <v>42101</v>
      </c>
      <c r="O64" s="19">
        <v>43785</v>
      </c>
      <c r="P64" s="5">
        <f t="shared" si="17"/>
        <v>43785</v>
      </c>
      <c r="Q64" s="19">
        <v>45536</v>
      </c>
      <c r="R64" s="5">
        <f t="shared" si="17"/>
        <v>45536</v>
      </c>
      <c r="S64" s="19">
        <v>46538</v>
      </c>
      <c r="T64" s="5">
        <f t="shared" si="18"/>
        <v>46538</v>
      </c>
      <c r="U64" s="18">
        <v>47934</v>
      </c>
      <c r="V64" s="5">
        <f t="shared" si="19"/>
        <v>47934</v>
      </c>
      <c r="W64" s="134">
        <v>49372</v>
      </c>
      <c r="X64" s="5">
        <f t="shared" si="7"/>
        <v>49372</v>
      </c>
      <c r="Y64" s="19">
        <v>51248</v>
      </c>
      <c r="Z64" s="5">
        <f t="shared" si="7"/>
        <v>51248</v>
      </c>
      <c r="AA64" s="23">
        <f t="shared" si="20"/>
        <v>51248</v>
      </c>
      <c r="AB64" s="5">
        <f t="shared" si="9"/>
        <v>51248</v>
      </c>
      <c r="AC64" s="24">
        <f t="shared" si="21"/>
        <v>51248</v>
      </c>
      <c r="AD64" s="5">
        <f t="shared" si="9"/>
        <v>51248</v>
      </c>
      <c r="AE64" s="138">
        <f t="shared" si="22"/>
        <v>51248</v>
      </c>
      <c r="AF64" s="5">
        <f t="shared" si="9"/>
        <v>51248</v>
      </c>
      <c r="AG64" s="16">
        <f t="shared" si="23"/>
        <v>51248</v>
      </c>
    </row>
    <row r="65" spans="1:33">
      <c r="A65" s="4" t="s">
        <v>41</v>
      </c>
      <c r="B65" s="1">
        <v>64</v>
      </c>
      <c r="C65" s="1">
        <v>63</v>
      </c>
      <c r="D65" s="14" t="s">
        <v>121</v>
      </c>
      <c r="E65" s="19">
        <v>34790</v>
      </c>
      <c r="F65" s="5">
        <f t="shared" si="13"/>
        <v>34790</v>
      </c>
      <c r="G65" s="19">
        <v>36356</v>
      </c>
      <c r="H65" s="5">
        <f t="shared" si="14"/>
        <v>36356</v>
      </c>
      <c r="I65" s="19">
        <v>37992</v>
      </c>
      <c r="J65" s="5">
        <f t="shared" si="14"/>
        <v>37992</v>
      </c>
      <c r="K65" s="19">
        <v>39512</v>
      </c>
      <c r="L65" s="5">
        <f t="shared" si="15"/>
        <v>39512</v>
      </c>
      <c r="M65" s="19">
        <v>41092</v>
      </c>
      <c r="N65" s="5">
        <f t="shared" si="16"/>
        <v>41092</v>
      </c>
      <c r="O65" s="19">
        <v>42736</v>
      </c>
      <c r="P65" s="5">
        <f t="shared" si="17"/>
        <v>42736</v>
      </c>
      <c r="Q65" s="19">
        <v>44445</v>
      </c>
      <c r="R65" s="5">
        <f t="shared" si="17"/>
        <v>44445</v>
      </c>
      <c r="S65" s="19">
        <v>45423</v>
      </c>
      <c r="T65" s="5">
        <f t="shared" si="18"/>
        <v>45423</v>
      </c>
      <c r="U65" s="18">
        <v>46786</v>
      </c>
      <c r="V65" s="5">
        <f t="shared" si="19"/>
        <v>46786</v>
      </c>
      <c r="W65" s="134">
        <v>48190</v>
      </c>
      <c r="X65" s="5">
        <f t="shared" si="7"/>
        <v>48190</v>
      </c>
      <c r="Y65" s="19">
        <v>50021</v>
      </c>
      <c r="Z65" s="5">
        <f t="shared" si="7"/>
        <v>50021</v>
      </c>
      <c r="AA65" s="23">
        <f t="shared" si="20"/>
        <v>50021</v>
      </c>
      <c r="AB65" s="5">
        <f t="shared" si="9"/>
        <v>50021</v>
      </c>
      <c r="AC65" s="24">
        <f t="shared" si="21"/>
        <v>50021</v>
      </c>
      <c r="AD65" s="5">
        <f t="shared" si="9"/>
        <v>50021</v>
      </c>
      <c r="AE65" s="138">
        <f t="shared" si="22"/>
        <v>50021</v>
      </c>
      <c r="AF65" s="5">
        <f t="shared" si="9"/>
        <v>50021</v>
      </c>
      <c r="AG65" s="16">
        <f t="shared" si="23"/>
        <v>50021</v>
      </c>
    </row>
    <row r="66" spans="1:33">
      <c r="A66" s="4" t="s">
        <v>42</v>
      </c>
      <c r="B66" s="1">
        <v>65</v>
      </c>
      <c r="C66" s="1">
        <v>63</v>
      </c>
      <c r="D66" s="14" t="s">
        <v>121</v>
      </c>
      <c r="E66" s="19">
        <v>33930</v>
      </c>
      <c r="F66" s="5">
        <f t="shared" si="13"/>
        <v>33930</v>
      </c>
      <c r="G66" s="19">
        <v>35457</v>
      </c>
      <c r="H66" s="5">
        <f t="shared" si="14"/>
        <v>35457</v>
      </c>
      <c r="I66" s="19">
        <v>37053</v>
      </c>
      <c r="J66" s="5">
        <f t="shared" si="14"/>
        <v>37053</v>
      </c>
      <c r="K66" s="19">
        <v>38535</v>
      </c>
      <c r="L66" s="5">
        <f t="shared" si="15"/>
        <v>38535</v>
      </c>
      <c r="M66" s="19">
        <v>40076</v>
      </c>
      <c r="N66" s="5">
        <f t="shared" si="16"/>
        <v>40076</v>
      </c>
      <c r="O66" s="19">
        <v>41679</v>
      </c>
      <c r="P66" s="5">
        <f t="shared" si="17"/>
        <v>41679</v>
      </c>
      <c r="Q66" s="19">
        <v>43346</v>
      </c>
      <c r="R66" s="5">
        <f t="shared" si="17"/>
        <v>43346</v>
      </c>
      <c r="S66" s="19">
        <v>44300</v>
      </c>
      <c r="T66" s="5">
        <f t="shared" si="18"/>
        <v>44300</v>
      </c>
      <c r="U66" s="18">
        <v>45629</v>
      </c>
      <c r="V66" s="5">
        <f t="shared" si="19"/>
        <v>45629</v>
      </c>
      <c r="W66" s="134">
        <v>46998</v>
      </c>
      <c r="X66" s="5">
        <f t="shared" si="7"/>
        <v>46998</v>
      </c>
      <c r="Y66" s="19">
        <v>48784</v>
      </c>
      <c r="Z66" s="5">
        <f t="shared" si="7"/>
        <v>48784</v>
      </c>
      <c r="AA66" s="23">
        <f t="shared" si="20"/>
        <v>48784</v>
      </c>
      <c r="AB66" s="5">
        <f t="shared" si="9"/>
        <v>48784</v>
      </c>
      <c r="AC66" s="24">
        <f t="shared" si="21"/>
        <v>48784</v>
      </c>
      <c r="AD66" s="5">
        <f t="shared" si="9"/>
        <v>48784</v>
      </c>
      <c r="AE66" s="138">
        <f t="shared" si="22"/>
        <v>48784</v>
      </c>
      <c r="AF66" s="5">
        <f t="shared" si="9"/>
        <v>48784</v>
      </c>
      <c r="AG66" s="16">
        <f t="shared" si="23"/>
        <v>48784</v>
      </c>
    </row>
    <row r="67" spans="1:33">
      <c r="A67" s="4" t="s">
        <v>43</v>
      </c>
      <c r="B67" s="1">
        <v>66</v>
      </c>
      <c r="C67" s="1">
        <v>63</v>
      </c>
      <c r="D67" s="14" t="s">
        <v>121</v>
      </c>
      <c r="E67" s="19">
        <v>32733</v>
      </c>
      <c r="F67" s="5">
        <f t="shared" si="13"/>
        <v>32733</v>
      </c>
      <c r="G67" s="19">
        <v>34206</v>
      </c>
      <c r="H67" s="5">
        <f t="shared" si="14"/>
        <v>34206</v>
      </c>
      <c r="I67" s="19">
        <v>35745</v>
      </c>
      <c r="J67" s="5">
        <f t="shared" si="14"/>
        <v>35745</v>
      </c>
      <c r="K67" s="19">
        <v>37175</v>
      </c>
      <c r="L67" s="5">
        <f t="shared" si="15"/>
        <v>37175</v>
      </c>
      <c r="M67" s="19">
        <v>38662</v>
      </c>
      <c r="N67" s="5">
        <f t="shared" si="16"/>
        <v>38662</v>
      </c>
      <c r="O67" s="19">
        <v>40208</v>
      </c>
      <c r="P67" s="5">
        <f t="shared" si="17"/>
        <v>40208</v>
      </c>
      <c r="Q67" s="19">
        <v>41816</v>
      </c>
      <c r="R67" s="5">
        <f t="shared" si="17"/>
        <v>41816</v>
      </c>
      <c r="S67" s="19">
        <v>42736</v>
      </c>
      <c r="T67" s="5">
        <f>S67</f>
        <v>42736</v>
      </c>
      <c r="U67" s="18">
        <v>44018</v>
      </c>
      <c r="V67" s="5">
        <f>U67</f>
        <v>44018</v>
      </c>
      <c r="W67" s="134">
        <v>45339</v>
      </c>
      <c r="X67" s="5">
        <f>W67</f>
        <v>45339</v>
      </c>
      <c r="Y67" s="19">
        <v>47062</v>
      </c>
      <c r="Z67" s="5">
        <f>Y67</f>
        <v>47062</v>
      </c>
      <c r="AA67" s="23">
        <f t="shared" ref="AA67:AA90" si="24">ROUND(Z67*(1+payincrease1),0)</f>
        <v>47062</v>
      </c>
      <c r="AB67" s="5">
        <f>AA67</f>
        <v>47062</v>
      </c>
      <c r="AC67" s="24">
        <f t="shared" ref="AC67:AC90" si="25">ROUND(AB67*(1+payincrease2),0)</f>
        <v>47062</v>
      </c>
      <c r="AD67" s="5">
        <f>AC67</f>
        <v>47062</v>
      </c>
      <c r="AE67" s="138">
        <f t="shared" ref="AE67:AE90" si="26">ROUND(AD67*(1+payincrease3),0)</f>
        <v>47062</v>
      </c>
      <c r="AF67" s="5">
        <f>AE67</f>
        <v>47062</v>
      </c>
      <c r="AG67" s="16">
        <f t="shared" ref="AG67:AG90" si="27">ROUND(AF67*(1+payincrease4),0)</f>
        <v>47062</v>
      </c>
    </row>
    <row r="68" spans="1:33">
      <c r="A68" s="4" t="s">
        <v>44</v>
      </c>
      <c r="B68" s="1">
        <v>67</v>
      </c>
      <c r="C68" s="1">
        <v>63</v>
      </c>
      <c r="D68" s="14" t="s">
        <v>121</v>
      </c>
      <c r="E68" s="19">
        <v>31532</v>
      </c>
      <c r="F68" s="5">
        <f t="shared" ref="F68:F90" si="28">E68</f>
        <v>31532</v>
      </c>
      <c r="G68" s="19">
        <v>32951</v>
      </c>
      <c r="H68" s="5">
        <f t="shared" ref="H68:H90" si="29">G68</f>
        <v>32951</v>
      </c>
      <c r="I68" s="19">
        <v>34434</v>
      </c>
      <c r="J68" s="5">
        <f t="shared" ref="J68:J90" si="30">I68</f>
        <v>34434</v>
      </c>
      <c r="K68" s="19">
        <v>35811</v>
      </c>
      <c r="L68" s="5">
        <f t="shared" ref="L68:L90" si="31">K68</f>
        <v>35811</v>
      </c>
      <c r="M68" s="19">
        <v>37243</v>
      </c>
      <c r="N68" s="5">
        <f t="shared" ref="N68:N90" si="32">M68</f>
        <v>37243</v>
      </c>
      <c r="O68" s="19">
        <v>38733</v>
      </c>
      <c r="P68" s="5">
        <f t="shared" ref="P68:P90" si="33">O68</f>
        <v>38733</v>
      </c>
      <c r="Q68" s="19">
        <v>40282</v>
      </c>
      <c r="R68" s="5">
        <f t="shared" ref="R68:R90" si="34">Q68</f>
        <v>40282</v>
      </c>
      <c r="S68" s="19">
        <v>41168</v>
      </c>
      <c r="T68" s="5">
        <f>S68</f>
        <v>41168</v>
      </c>
      <c r="U68" s="18">
        <v>42403</v>
      </c>
      <c r="V68" s="5">
        <f>U68</f>
        <v>42403</v>
      </c>
      <c r="W68" s="134">
        <v>43675</v>
      </c>
      <c r="X68" s="5">
        <f>W68</f>
        <v>43675</v>
      </c>
      <c r="Y68" s="19">
        <v>45335</v>
      </c>
      <c r="Z68" s="5">
        <f>Y68</f>
        <v>45335</v>
      </c>
      <c r="AA68" s="23">
        <f t="shared" si="24"/>
        <v>45335</v>
      </c>
      <c r="AB68" s="5">
        <f>AA68</f>
        <v>45335</v>
      </c>
      <c r="AC68" s="24">
        <f t="shared" si="25"/>
        <v>45335</v>
      </c>
      <c r="AD68" s="5">
        <f>AC68</f>
        <v>45335</v>
      </c>
      <c r="AE68" s="138">
        <f t="shared" si="26"/>
        <v>45335</v>
      </c>
      <c r="AF68" s="5">
        <f>AE68</f>
        <v>45335</v>
      </c>
      <c r="AG68" s="16">
        <f t="shared" si="27"/>
        <v>45335</v>
      </c>
    </row>
    <row r="69" spans="1:33">
      <c r="A69" t="s">
        <v>140</v>
      </c>
      <c r="B69" s="1">
        <v>68</v>
      </c>
      <c r="C69" s="1">
        <v>68</v>
      </c>
      <c r="D69" s="15" t="s">
        <v>120</v>
      </c>
      <c r="E69" s="19">
        <v>78062</v>
      </c>
      <c r="F69" s="5">
        <f t="shared" si="28"/>
        <v>78062</v>
      </c>
      <c r="G69" s="19">
        <v>81575</v>
      </c>
      <c r="H69" s="5">
        <f t="shared" si="29"/>
        <v>81575</v>
      </c>
      <c r="I69" s="19">
        <v>85246</v>
      </c>
      <c r="J69" s="5">
        <f t="shared" si="30"/>
        <v>85246</v>
      </c>
      <c r="K69" s="19">
        <v>88656</v>
      </c>
      <c r="L69" s="5">
        <f t="shared" si="31"/>
        <v>88656</v>
      </c>
      <c r="M69" s="19">
        <v>92202</v>
      </c>
      <c r="N69" s="5">
        <f t="shared" si="32"/>
        <v>92202</v>
      </c>
      <c r="O69" s="19">
        <v>95890</v>
      </c>
      <c r="P69" s="5">
        <f t="shared" si="33"/>
        <v>95890</v>
      </c>
      <c r="Q69" s="19">
        <v>99726</v>
      </c>
      <c r="R69" s="5">
        <f t="shared" si="34"/>
        <v>99726</v>
      </c>
      <c r="S69" s="19">
        <v>101920</v>
      </c>
      <c r="T69" s="5">
        <f t="shared" ref="T69:T90" si="35">S69</f>
        <v>101920</v>
      </c>
      <c r="U69" s="18">
        <v>104978</v>
      </c>
      <c r="V69" s="5">
        <f t="shared" ref="V69:V90" si="36">U69</f>
        <v>104978</v>
      </c>
      <c r="W69" s="134">
        <v>108127</v>
      </c>
      <c r="X69" s="5">
        <f t="shared" ref="X69:X90" si="37">W69</f>
        <v>108127</v>
      </c>
      <c r="Y69" s="19">
        <v>112236</v>
      </c>
      <c r="Z69" s="5">
        <f t="shared" ref="Z69:Z90" si="38">Y69</f>
        <v>112236</v>
      </c>
      <c r="AA69" s="23">
        <f t="shared" si="24"/>
        <v>112236</v>
      </c>
      <c r="AB69" s="5">
        <f t="shared" ref="AB69:AF90" si="39">AA69</f>
        <v>112236</v>
      </c>
      <c r="AC69" s="24">
        <f t="shared" si="25"/>
        <v>112236</v>
      </c>
      <c r="AD69" s="5">
        <f t="shared" si="39"/>
        <v>112236</v>
      </c>
      <c r="AE69" s="138">
        <f t="shared" si="26"/>
        <v>112236</v>
      </c>
      <c r="AF69" s="5">
        <f t="shared" si="39"/>
        <v>112236</v>
      </c>
      <c r="AG69" s="16">
        <f t="shared" si="27"/>
        <v>112236</v>
      </c>
    </row>
    <row r="70" spans="1:33">
      <c r="A70" t="s">
        <v>141</v>
      </c>
      <c r="B70" s="1">
        <v>69</v>
      </c>
      <c r="C70" s="1">
        <v>68</v>
      </c>
      <c r="D70" s="15" t="s">
        <v>121</v>
      </c>
      <c r="E70" s="19">
        <v>76906</v>
      </c>
      <c r="F70" s="5">
        <f t="shared" si="28"/>
        <v>76906</v>
      </c>
      <c r="G70" s="19">
        <v>80367</v>
      </c>
      <c r="H70" s="5">
        <f t="shared" si="29"/>
        <v>80367</v>
      </c>
      <c r="I70" s="19">
        <v>83984</v>
      </c>
      <c r="J70" s="5">
        <f t="shared" si="30"/>
        <v>83984</v>
      </c>
      <c r="K70" s="19">
        <v>87343</v>
      </c>
      <c r="L70" s="5">
        <f t="shared" si="31"/>
        <v>87343</v>
      </c>
      <c r="M70" s="19">
        <v>90837</v>
      </c>
      <c r="N70" s="5">
        <f t="shared" si="32"/>
        <v>90837</v>
      </c>
      <c r="O70" s="19">
        <v>94470</v>
      </c>
      <c r="P70" s="5">
        <f t="shared" si="33"/>
        <v>94470</v>
      </c>
      <c r="Q70" s="19">
        <v>98249</v>
      </c>
      <c r="R70" s="5">
        <f t="shared" si="34"/>
        <v>98249</v>
      </c>
      <c r="S70" s="19">
        <v>100410</v>
      </c>
      <c r="T70" s="5">
        <f t="shared" si="35"/>
        <v>100410</v>
      </c>
      <c r="U70" s="18">
        <v>103422</v>
      </c>
      <c r="V70" s="5">
        <f t="shared" si="36"/>
        <v>103422</v>
      </c>
      <c r="W70" s="134">
        <v>106525</v>
      </c>
      <c r="X70" s="5">
        <f t="shared" si="37"/>
        <v>106525</v>
      </c>
      <c r="Y70" s="19">
        <v>110573</v>
      </c>
      <c r="Z70" s="5">
        <f t="shared" si="38"/>
        <v>110573</v>
      </c>
      <c r="AA70" s="23">
        <f t="shared" si="24"/>
        <v>110573</v>
      </c>
      <c r="AB70" s="5">
        <f t="shared" si="39"/>
        <v>110573</v>
      </c>
      <c r="AC70" s="24">
        <f t="shared" si="25"/>
        <v>110573</v>
      </c>
      <c r="AD70" s="5">
        <f t="shared" si="39"/>
        <v>110573</v>
      </c>
      <c r="AE70" s="138">
        <f t="shared" si="26"/>
        <v>110573</v>
      </c>
      <c r="AF70" s="5">
        <f t="shared" si="39"/>
        <v>110573</v>
      </c>
      <c r="AG70" s="16">
        <f t="shared" si="27"/>
        <v>110573</v>
      </c>
    </row>
    <row r="71" spans="1:33">
      <c r="A71" t="s">
        <v>142</v>
      </c>
      <c r="B71" s="1">
        <v>70</v>
      </c>
      <c r="C71" s="1">
        <v>68</v>
      </c>
      <c r="D71" s="15" t="s">
        <v>121</v>
      </c>
      <c r="E71" s="19">
        <v>75748</v>
      </c>
      <c r="F71" s="5">
        <f t="shared" si="28"/>
        <v>75748</v>
      </c>
      <c r="G71" s="19">
        <v>79157</v>
      </c>
      <c r="H71" s="5">
        <f t="shared" si="29"/>
        <v>79157</v>
      </c>
      <c r="I71" s="19">
        <v>82719</v>
      </c>
      <c r="J71" s="5">
        <f t="shared" si="30"/>
        <v>82719</v>
      </c>
      <c r="K71" s="19">
        <v>86028</v>
      </c>
      <c r="L71" s="5">
        <f t="shared" si="31"/>
        <v>86028</v>
      </c>
      <c r="M71" s="19">
        <v>89469</v>
      </c>
      <c r="N71" s="5">
        <f t="shared" si="32"/>
        <v>89469</v>
      </c>
      <c r="O71" s="19">
        <v>93048</v>
      </c>
      <c r="P71" s="5">
        <f t="shared" si="33"/>
        <v>93048</v>
      </c>
      <c r="Q71" s="19">
        <v>96770</v>
      </c>
      <c r="R71" s="5">
        <f t="shared" si="34"/>
        <v>96770</v>
      </c>
      <c r="S71" s="19">
        <v>98899</v>
      </c>
      <c r="T71" s="5">
        <f t="shared" si="35"/>
        <v>98899</v>
      </c>
      <c r="U71" s="18">
        <v>101866</v>
      </c>
      <c r="V71" s="5">
        <f t="shared" si="36"/>
        <v>101866</v>
      </c>
      <c r="W71" s="134">
        <v>104922</v>
      </c>
      <c r="X71" s="5">
        <f t="shared" si="37"/>
        <v>104922</v>
      </c>
      <c r="Y71" s="19">
        <v>108909</v>
      </c>
      <c r="Z71" s="5">
        <f t="shared" si="38"/>
        <v>108909</v>
      </c>
      <c r="AA71" s="23">
        <f t="shared" si="24"/>
        <v>108909</v>
      </c>
      <c r="AB71" s="5">
        <f t="shared" si="39"/>
        <v>108909</v>
      </c>
      <c r="AC71" s="24">
        <f t="shared" si="25"/>
        <v>108909</v>
      </c>
      <c r="AD71" s="5">
        <f t="shared" si="39"/>
        <v>108909</v>
      </c>
      <c r="AE71" s="138">
        <f t="shared" si="26"/>
        <v>108909</v>
      </c>
      <c r="AF71" s="5">
        <f t="shared" si="39"/>
        <v>108909</v>
      </c>
      <c r="AG71" s="16">
        <f t="shared" si="27"/>
        <v>108909</v>
      </c>
    </row>
    <row r="72" spans="1:33">
      <c r="A72" t="s">
        <v>143</v>
      </c>
      <c r="B72" s="1">
        <v>71</v>
      </c>
      <c r="C72" s="1">
        <v>68</v>
      </c>
      <c r="D72" s="15" t="s">
        <v>121</v>
      </c>
      <c r="E72" s="19">
        <v>73693</v>
      </c>
      <c r="F72" s="5">
        <f t="shared" si="28"/>
        <v>73693</v>
      </c>
      <c r="G72" s="19">
        <v>77009</v>
      </c>
      <c r="H72" s="5">
        <f t="shared" si="29"/>
        <v>77009</v>
      </c>
      <c r="I72" s="19">
        <v>80474</v>
      </c>
      <c r="J72" s="5">
        <f t="shared" si="30"/>
        <v>80474</v>
      </c>
      <c r="K72" s="19">
        <v>83693</v>
      </c>
      <c r="L72" s="5">
        <f t="shared" si="31"/>
        <v>83693</v>
      </c>
      <c r="M72" s="19">
        <v>87041</v>
      </c>
      <c r="N72" s="5">
        <f t="shared" si="32"/>
        <v>87041</v>
      </c>
      <c r="O72" s="19">
        <v>90523</v>
      </c>
      <c r="P72" s="5">
        <f t="shared" si="33"/>
        <v>90523</v>
      </c>
      <c r="Q72" s="19">
        <v>94144</v>
      </c>
      <c r="R72" s="5">
        <f t="shared" si="34"/>
        <v>94144</v>
      </c>
      <c r="S72" s="19">
        <v>96215</v>
      </c>
      <c r="T72" s="5">
        <f t="shared" si="35"/>
        <v>96215</v>
      </c>
      <c r="U72" s="18">
        <v>99101</v>
      </c>
      <c r="V72" s="5">
        <f t="shared" si="36"/>
        <v>99101</v>
      </c>
      <c r="W72" s="134">
        <v>102074</v>
      </c>
      <c r="X72" s="5">
        <f t="shared" si="37"/>
        <v>102074</v>
      </c>
      <c r="Y72" s="19">
        <v>105953</v>
      </c>
      <c r="Z72" s="5">
        <f t="shared" si="38"/>
        <v>105953</v>
      </c>
      <c r="AA72" s="23">
        <f t="shared" si="24"/>
        <v>105953</v>
      </c>
      <c r="AB72" s="5">
        <f t="shared" si="39"/>
        <v>105953</v>
      </c>
      <c r="AC72" s="24">
        <f t="shared" si="25"/>
        <v>105953</v>
      </c>
      <c r="AD72" s="5">
        <f t="shared" si="39"/>
        <v>105953</v>
      </c>
      <c r="AE72" s="138">
        <f t="shared" si="26"/>
        <v>105953</v>
      </c>
      <c r="AF72" s="5">
        <f t="shared" si="39"/>
        <v>105953</v>
      </c>
      <c r="AG72" s="16">
        <f t="shared" si="27"/>
        <v>105953</v>
      </c>
    </row>
    <row r="73" spans="1:33">
      <c r="A73" t="s">
        <v>144</v>
      </c>
      <c r="B73" s="1">
        <v>72</v>
      </c>
      <c r="C73" s="1">
        <v>68</v>
      </c>
      <c r="D73" s="15" t="s">
        <v>121</v>
      </c>
      <c r="E73" s="19">
        <v>71637</v>
      </c>
      <c r="F73" s="5">
        <f t="shared" si="28"/>
        <v>71637</v>
      </c>
      <c r="G73" s="19">
        <v>74861</v>
      </c>
      <c r="H73" s="5">
        <f t="shared" si="29"/>
        <v>74861</v>
      </c>
      <c r="I73" s="19">
        <v>78230</v>
      </c>
      <c r="J73" s="5">
        <f t="shared" si="30"/>
        <v>78230</v>
      </c>
      <c r="K73" s="19">
        <v>81359</v>
      </c>
      <c r="L73" s="5">
        <f t="shared" si="31"/>
        <v>81359</v>
      </c>
      <c r="M73" s="19">
        <v>84613</v>
      </c>
      <c r="N73" s="5">
        <f t="shared" si="32"/>
        <v>84613</v>
      </c>
      <c r="O73" s="19">
        <v>87998</v>
      </c>
      <c r="P73" s="5">
        <f t="shared" si="33"/>
        <v>87998</v>
      </c>
      <c r="Q73" s="19">
        <v>91518</v>
      </c>
      <c r="R73" s="5">
        <f t="shared" si="34"/>
        <v>91518</v>
      </c>
      <c r="S73" s="19">
        <v>93531</v>
      </c>
      <c r="T73" s="5">
        <f t="shared" si="35"/>
        <v>93531</v>
      </c>
      <c r="U73" s="18">
        <v>96337</v>
      </c>
      <c r="V73" s="5">
        <f t="shared" si="36"/>
        <v>96337</v>
      </c>
      <c r="W73" s="134">
        <v>99227</v>
      </c>
      <c r="X73" s="5">
        <f t="shared" si="37"/>
        <v>99227</v>
      </c>
      <c r="Y73" s="19">
        <v>102998</v>
      </c>
      <c r="Z73" s="5">
        <f t="shared" si="38"/>
        <v>102998</v>
      </c>
      <c r="AA73" s="23">
        <f t="shared" si="24"/>
        <v>102998</v>
      </c>
      <c r="AB73" s="5">
        <f t="shared" si="39"/>
        <v>102998</v>
      </c>
      <c r="AC73" s="24">
        <f t="shared" si="25"/>
        <v>102998</v>
      </c>
      <c r="AD73" s="5">
        <f t="shared" si="39"/>
        <v>102998</v>
      </c>
      <c r="AE73" s="138">
        <f t="shared" si="26"/>
        <v>102998</v>
      </c>
      <c r="AF73" s="5">
        <f t="shared" si="39"/>
        <v>102998</v>
      </c>
      <c r="AG73" s="16">
        <f t="shared" si="27"/>
        <v>102998</v>
      </c>
    </row>
    <row r="74" spans="1:33">
      <c r="A74" t="s">
        <v>145</v>
      </c>
      <c r="B74" s="1">
        <v>73</v>
      </c>
      <c r="C74" s="1">
        <v>68</v>
      </c>
      <c r="D74" s="15" t="s">
        <v>121</v>
      </c>
      <c r="E74" s="19">
        <v>69581</v>
      </c>
      <c r="F74" s="5">
        <f t="shared" si="28"/>
        <v>69581</v>
      </c>
      <c r="G74" s="19">
        <v>72712</v>
      </c>
      <c r="H74" s="5">
        <f t="shared" si="29"/>
        <v>72712</v>
      </c>
      <c r="I74" s="19">
        <v>75984</v>
      </c>
      <c r="J74" s="5">
        <f t="shared" si="30"/>
        <v>75984</v>
      </c>
      <c r="K74" s="19">
        <v>79023</v>
      </c>
      <c r="L74" s="5">
        <f t="shared" si="31"/>
        <v>79023</v>
      </c>
      <c r="M74" s="19">
        <v>82184</v>
      </c>
      <c r="N74" s="5">
        <f t="shared" si="32"/>
        <v>82184</v>
      </c>
      <c r="O74" s="19">
        <v>85471</v>
      </c>
      <c r="P74" s="5">
        <f t="shared" si="33"/>
        <v>85471</v>
      </c>
      <c r="Q74" s="19">
        <v>88890</v>
      </c>
      <c r="R74" s="5">
        <f t="shared" si="34"/>
        <v>88890</v>
      </c>
      <c r="S74" s="19">
        <v>90846</v>
      </c>
      <c r="T74" s="5">
        <f t="shared" si="35"/>
        <v>90846</v>
      </c>
      <c r="U74" s="18">
        <v>93571</v>
      </c>
      <c r="V74" s="5">
        <f t="shared" si="36"/>
        <v>93571</v>
      </c>
      <c r="W74" s="134">
        <v>96378</v>
      </c>
      <c r="X74" s="5">
        <f t="shared" si="37"/>
        <v>96378</v>
      </c>
      <c r="Y74" s="19">
        <v>100040</v>
      </c>
      <c r="Z74" s="5">
        <f t="shared" si="38"/>
        <v>100040</v>
      </c>
      <c r="AA74" s="23">
        <f t="shared" si="24"/>
        <v>100040</v>
      </c>
      <c r="AB74" s="5">
        <f t="shared" si="39"/>
        <v>100040</v>
      </c>
      <c r="AC74" s="24">
        <f t="shared" si="25"/>
        <v>100040</v>
      </c>
      <c r="AD74" s="5">
        <f t="shared" si="39"/>
        <v>100040</v>
      </c>
      <c r="AE74" s="138">
        <f t="shared" si="26"/>
        <v>100040</v>
      </c>
      <c r="AF74" s="5">
        <f t="shared" si="39"/>
        <v>100040</v>
      </c>
      <c r="AG74" s="16">
        <f t="shared" si="27"/>
        <v>100040</v>
      </c>
    </row>
    <row r="75" spans="1:33">
      <c r="A75" t="s">
        <v>146</v>
      </c>
      <c r="B75" s="1">
        <v>74</v>
      </c>
      <c r="C75" s="1">
        <v>74</v>
      </c>
      <c r="D75" s="15" t="s">
        <v>120</v>
      </c>
      <c r="E75" s="19">
        <v>67526</v>
      </c>
      <c r="F75" s="5">
        <f t="shared" si="28"/>
        <v>67526</v>
      </c>
      <c r="G75" s="19">
        <v>70565</v>
      </c>
      <c r="H75" s="5">
        <f t="shared" si="29"/>
        <v>70565</v>
      </c>
      <c r="I75" s="19">
        <v>73740</v>
      </c>
      <c r="J75" s="5">
        <f t="shared" si="30"/>
        <v>73740</v>
      </c>
      <c r="K75" s="19">
        <v>76690</v>
      </c>
      <c r="L75" s="5">
        <f t="shared" si="31"/>
        <v>76690</v>
      </c>
      <c r="M75" s="19">
        <v>79758</v>
      </c>
      <c r="N75" s="5">
        <f t="shared" si="32"/>
        <v>79758</v>
      </c>
      <c r="O75" s="19">
        <v>82948</v>
      </c>
      <c r="P75" s="5">
        <f t="shared" si="33"/>
        <v>82948</v>
      </c>
      <c r="Q75" s="19">
        <v>86266</v>
      </c>
      <c r="R75" s="5">
        <f t="shared" si="34"/>
        <v>86266</v>
      </c>
      <c r="S75" s="19">
        <v>88164</v>
      </c>
      <c r="T75" s="5">
        <f t="shared" si="35"/>
        <v>88164</v>
      </c>
      <c r="U75" s="18">
        <v>90809</v>
      </c>
      <c r="V75" s="5">
        <f t="shared" si="36"/>
        <v>90809</v>
      </c>
      <c r="W75" s="134">
        <v>93533</v>
      </c>
      <c r="X75" s="5">
        <f t="shared" si="37"/>
        <v>93533</v>
      </c>
      <c r="Y75" s="19">
        <v>97087</v>
      </c>
      <c r="Z75" s="5">
        <f t="shared" si="38"/>
        <v>97087</v>
      </c>
      <c r="AA75" s="23">
        <f t="shared" si="24"/>
        <v>97087</v>
      </c>
      <c r="AB75" s="5">
        <f t="shared" si="39"/>
        <v>97087</v>
      </c>
      <c r="AC75" s="24">
        <f t="shared" si="25"/>
        <v>97087</v>
      </c>
      <c r="AD75" s="5">
        <f t="shared" si="39"/>
        <v>97087</v>
      </c>
      <c r="AE75" s="138">
        <f t="shared" si="26"/>
        <v>97087</v>
      </c>
      <c r="AF75" s="5">
        <f t="shared" si="39"/>
        <v>97087</v>
      </c>
      <c r="AG75" s="16">
        <f t="shared" si="27"/>
        <v>97087</v>
      </c>
    </row>
    <row r="76" spans="1:33">
      <c r="A76" t="s">
        <v>147</v>
      </c>
      <c r="B76" s="1">
        <v>75</v>
      </c>
      <c r="C76" s="1">
        <v>74</v>
      </c>
      <c r="D76" s="15" t="s">
        <v>121</v>
      </c>
      <c r="E76" s="19">
        <v>65471</v>
      </c>
      <c r="F76" s="5">
        <f t="shared" si="28"/>
        <v>65471</v>
      </c>
      <c r="G76" s="19">
        <v>68417</v>
      </c>
      <c r="H76" s="5">
        <f t="shared" si="29"/>
        <v>68417</v>
      </c>
      <c r="I76" s="19">
        <v>71496</v>
      </c>
      <c r="J76" s="5">
        <f t="shared" si="30"/>
        <v>71496</v>
      </c>
      <c r="K76" s="19">
        <v>74356</v>
      </c>
      <c r="L76" s="5">
        <f t="shared" si="31"/>
        <v>74356</v>
      </c>
      <c r="M76" s="19">
        <v>77300</v>
      </c>
      <c r="N76" s="5">
        <f t="shared" si="32"/>
        <v>77300</v>
      </c>
      <c r="O76" s="19">
        <v>80423</v>
      </c>
      <c r="P76" s="5">
        <f t="shared" si="33"/>
        <v>80423</v>
      </c>
      <c r="Q76" s="19">
        <v>83640</v>
      </c>
      <c r="R76" s="5">
        <f t="shared" si="34"/>
        <v>83640</v>
      </c>
      <c r="S76" s="19">
        <v>85480</v>
      </c>
      <c r="T76" s="5">
        <f t="shared" si="35"/>
        <v>85480</v>
      </c>
      <c r="U76" s="18">
        <v>88044</v>
      </c>
      <c r="V76" s="5">
        <f t="shared" si="36"/>
        <v>88044</v>
      </c>
      <c r="W76" s="134">
        <v>90685</v>
      </c>
      <c r="X76" s="5">
        <f t="shared" si="37"/>
        <v>90685</v>
      </c>
      <c r="Y76" s="19">
        <v>94131</v>
      </c>
      <c r="Z76" s="5">
        <f t="shared" si="38"/>
        <v>94131</v>
      </c>
      <c r="AA76" s="23">
        <f t="shared" si="24"/>
        <v>94131</v>
      </c>
      <c r="AB76" s="5">
        <f t="shared" si="39"/>
        <v>94131</v>
      </c>
      <c r="AC76" s="24">
        <f t="shared" si="25"/>
        <v>94131</v>
      </c>
      <c r="AD76" s="5">
        <f t="shared" si="39"/>
        <v>94131</v>
      </c>
      <c r="AE76" s="138">
        <f t="shared" si="26"/>
        <v>94131</v>
      </c>
      <c r="AF76" s="5">
        <f t="shared" si="39"/>
        <v>94131</v>
      </c>
      <c r="AG76" s="16">
        <f t="shared" si="27"/>
        <v>94131</v>
      </c>
    </row>
    <row r="77" spans="1:33">
      <c r="A77" t="s">
        <v>148</v>
      </c>
      <c r="B77" s="1">
        <v>76</v>
      </c>
      <c r="C77" s="1">
        <v>74</v>
      </c>
      <c r="D77" s="15" t="s">
        <v>121</v>
      </c>
      <c r="E77" s="19">
        <v>63286</v>
      </c>
      <c r="F77" s="5">
        <f t="shared" si="28"/>
        <v>63286</v>
      </c>
      <c r="G77" s="19">
        <v>66134</v>
      </c>
      <c r="H77" s="5">
        <f t="shared" si="29"/>
        <v>66134</v>
      </c>
      <c r="I77" s="19">
        <v>69110</v>
      </c>
      <c r="J77" s="5">
        <f t="shared" si="30"/>
        <v>69110</v>
      </c>
      <c r="K77" s="19">
        <v>71874</v>
      </c>
      <c r="L77" s="5">
        <f t="shared" si="31"/>
        <v>71874</v>
      </c>
      <c r="M77" s="19">
        <v>74749</v>
      </c>
      <c r="N77" s="5">
        <f t="shared" si="32"/>
        <v>74749</v>
      </c>
      <c r="O77" s="19">
        <v>77739</v>
      </c>
      <c r="P77" s="5">
        <f t="shared" si="33"/>
        <v>77739</v>
      </c>
      <c r="Q77" s="19">
        <v>80849</v>
      </c>
      <c r="R77" s="5">
        <f t="shared" si="34"/>
        <v>80849</v>
      </c>
      <c r="S77" s="19">
        <v>82628</v>
      </c>
      <c r="T77" s="5">
        <f t="shared" si="35"/>
        <v>82628</v>
      </c>
      <c r="U77" s="18">
        <v>85107</v>
      </c>
      <c r="V77" s="5">
        <f t="shared" si="36"/>
        <v>85107</v>
      </c>
      <c r="W77" s="134">
        <v>87660</v>
      </c>
      <c r="X77" s="5">
        <f t="shared" si="37"/>
        <v>87660</v>
      </c>
      <c r="Y77" s="19">
        <v>90991</v>
      </c>
      <c r="Z77" s="5">
        <f t="shared" si="38"/>
        <v>90991</v>
      </c>
      <c r="AA77" s="23">
        <f t="shared" si="24"/>
        <v>90991</v>
      </c>
      <c r="AB77" s="5">
        <f t="shared" si="39"/>
        <v>90991</v>
      </c>
      <c r="AC77" s="24">
        <f t="shared" si="25"/>
        <v>90991</v>
      </c>
      <c r="AD77" s="5">
        <f t="shared" si="39"/>
        <v>90991</v>
      </c>
      <c r="AE77" s="138">
        <f t="shared" si="26"/>
        <v>90991</v>
      </c>
      <c r="AF77" s="5">
        <f t="shared" si="39"/>
        <v>90991</v>
      </c>
      <c r="AG77" s="16">
        <f t="shared" si="27"/>
        <v>90991</v>
      </c>
    </row>
    <row r="78" spans="1:33">
      <c r="A78" t="s">
        <v>149</v>
      </c>
      <c r="B78" s="1">
        <v>77</v>
      </c>
      <c r="C78" s="1">
        <v>74</v>
      </c>
      <c r="D78" s="15" t="s">
        <v>121</v>
      </c>
      <c r="E78" s="19">
        <v>61231</v>
      </c>
      <c r="F78" s="5">
        <f t="shared" si="28"/>
        <v>61231</v>
      </c>
      <c r="G78" s="19">
        <v>63986</v>
      </c>
      <c r="H78" s="5">
        <f t="shared" si="29"/>
        <v>63986</v>
      </c>
      <c r="I78" s="19">
        <v>66865</v>
      </c>
      <c r="J78" s="5">
        <f t="shared" si="30"/>
        <v>66865</v>
      </c>
      <c r="K78" s="19">
        <v>69540</v>
      </c>
      <c r="L78" s="5">
        <f t="shared" si="31"/>
        <v>69540</v>
      </c>
      <c r="M78" s="19">
        <v>72322</v>
      </c>
      <c r="N78" s="5">
        <f t="shared" si="32"/>
        <v>72322</v>
      </c>
      <c r="O78" s="19">
        <v>75215</v>
      </c>
      <c r="P78" s="5">
        <f t="shared" si="33"/>
        <v>75215</v>
      </c>
      <c r="Q78" s="19">
        <v>78224</v>
      </c>
      <c r="R78" s="5">
        <f t="shared" si="34"/>
        <v>78224</v>
      </c>
      <c r="S78" s="19">
        <v>79945</v>
      </c>
      <c r="T78" s="5">
        <f t="shared" si="35"/>
        <v>79945</v>
      </c>
      <c r="U78" s="18">
        <v>82343</v>
      </c>
      <c r="V78" s="5">
        <f t="shared" si="36"/>
        <v>82343</v>
      </c>
      <c r="W78" s="134">
        <v>84813</v>
      </c>
      <c r="X78" s="5">
        <f t="shared" si="37"/>
        <v>84813</v>
      </c>
      <c r="Y78" s="19">
        <v>88036</v>
      </c>
      <c r="Z78" s="5">
        <f t="shared" si="38"/>
        <v>88036</v>
      </c>
      <c r="AA78" s="23">
        <f t="shared" si="24"/>
        <v>88036</v>
      </c>
      <c r="AB78" s="5">
        <f t="shared" si="39"/>
        <v>88036</v>
      </c>
      <c r="AC78" s="24">
        <f t="shared" si="25"/>
        <v>88036</v>
      </c>
      <c r="AD78" s="5">
        <f t="shared" si="39"/>
        <v>88036</v>
      </c>
      <c r="AE78" s="138">
        <f t="shared" si="26"/>
        <v>88036</v>
      </c>
      <c r="AF78" s="5">
        <f t="shared" si="39"/>
        <v>88036</v>
      </c>
      <c r="AG78" s="16">
        <f t="shared" si="27"/>
        <v>88036</v>
      </c>
    </row>
    <row r="79" spans="1:33">
      <c r="A79" t="s">
        <v>150</v>
      </c>
      <c r="B79" s="1">
        <v>78</v>
      </c>
      <c r="C79" s="1">
        <v>74</v>
      </c>
      <c r="D79" s="15" t="s">
        <v>121</v>
      </c>
      <c r="E79" s="19">
        <v>59173</v>
      </c>
      <c r="F79" s="5">
        <f t="shared" si="28"/>
        <v>59173</v>
      </c>
      <c r="G79" s="19">
        <v>61836</v>
      </c>
      <c r="H79" s="5">
        <f t="shared" si="29"/>
        <v>61836</v>
      </c>
      <c r="I79" s="19">
        <v>64619</v>
      </c>
      <c r="J79" s="5">
        <f t="shared" si="30"/>
        <v>64619</v>
      </c>
      <c r="K79" s="19">
        <v>67204</v>
      </c>
      <c r="L79" s="5">
        <f t="shared" si="31"/>
        <v>67204</v>
      </c>
      <c r="M79" s="19">
        <v>69892</v>
      </c>
      <c r="N79" s="5">
        <f t="shared" si="32"/>
        <v>69892</v>
      </c>
      <c r="O79" s="19">
        <v>72688</v>
      </c>
      <c r="P79" s="5">
        <f t="shared" si="33"/>
        <v>72688</v>
      </c>
      <c r="Q79" s="19">
        <v>75596</v>
      </c>
      <c r="R79" s="5">
        <f t="shared" si="34"/>
        <v>75596</v>
      </c>
      <c r="S79" s="19">
        <v>77259</v>
      </c>
      <c r="T79" s="5">
        <f t="shared" si="35"/>
        <v>77259</v>
      </c>
      <c r="U79" s="18">
        <v>79577</v>
      </c>
      <c r="V79" s="5">
        <f t="shared" si="36"/>
        <v>79577</v>
      </c>
      <c r="W79" s="134">
        <v>81964</v>
      </c>
      <c r="X79" s="5">
        <f t="shared" si="37"/>
        <v>81964</v>
      </c>
      <c r="Y79" s="19">
        <v>85079</v>
      </c>
      <c r="Z79" s="5">
        <f t="shared" si="38"/>
        <v>85079</v>
      </c>
      <c r="AA79" s="23">
        <f t="shared" si="24"/>
        <v>85079</v>
      </c>
      <c r="AB79" s="5">
        <f t="shared" si="39"/>
        <v>85079</v>
      </c>
      <c r="AC79" s="24">
        <f t="shared" si="25"/>
        <v>85079</v>
      </c>
      <c r="AD79" s="5">
        <f t="shared" si="39"/>
        <v>85079</v>
      </c>
      <c r="AE79" s="138">
        <f t="shared" si="26"/>
        <v>85079</v>
      </c>
      <c r="AF79" s="5">
        <f t="shared" si="39"/>
        <v>85079</v>
      </c>
      <c r="AG79" s="16">
        <f t="shared" si="27"/>
        <v>85079</v>
      </c>
    </row>
    <row r="80" spans="1:33">
      <c r="A80" t="s">
        <v>151</v>
      </c>
      <c r="B80" s="1">
        <v>79</v>
      </c>
      <c r="C80" s="1">
        <v>74</v>
      </c>
      <c r="D80" s="15" t="s">
        <v>121</v>
      </c>
      <c r="E80" s="19">
        <v>56990</v>
      </c>
      <c r="F80" s="5">
        <f t="shared" si="28"/>
        <v>56990</v>
      </c>
      <c r="G80" s="19">
        <v>59555</v>
      </c>
      <c r="H80" s="5">
        <f t="shared" si="29"/>
        <v>59555</v>
      </c>
      <c r="I80" s="19">
        <v>62235</v>
      </c>
      <c r="J80" s="5">
        <f t="shared" si="30"/>
        <v>62235</v>
      </c>
      <c r="K80" s="19">
        <v>64724</v>
      </c>
      <c r="L80" s="5">
        <f t="shared" si="31"/>
        <v>64724</v>
      </c>
      <c r="M80" s="19">
        <v>67313</v>
      </c>
      <c r="N80" s="5">
        <f t="shared" si="32"/>
        <v>67313</v>
      </c>
      <c r="O80" s="19">
        <v>70006</v>
      </c>
      <c r="P80" s="5">
        <f t="shared" si="33"/>
        <v>70006</v>
      </c>
      <c r="Q80" s="19">
        <v>72806</v>
      </c>
      <c r="R80" s="5">
        <f t="shared" si="34"/>
        <v>72806</v>
      </c>
      <c r="S80" s="19">
        <v>74408</v>
      </c>
      <c r="T80" s="5">
        <f t="shared" si="35"/>
        <v>74408</v>
      </c>
      <c r="U80" s="18">
        <v>76640</v>
      </c>
      <c r="V80" s="5">
        <f t="shared" si="36"/>
        <v>76640</v>
      </c>
      <c r="W80" s="134">
        <v>78939</v>
      </c>
      <c r="X80" s="5">
        <f t="shared" si="37"/>
        <v>78939</v>
      </c>
      <c r="Y80" s="19">
        <v>81939</v>
      </c>
      <c r="Z80" s="5">
        <f t="shared" si="38"/>
        <v>81939</v>
      </c>
      <c r="AA80" s="23">
        <f t="shared" si="24"/>
        <v>81939</v>
      </c>
      <c r="AB80" s="5">
        <f t="shared" si="39"/>
        <v>81939</v>
      </c>
      <c r="AC80" s="24">
        <f t="shared" si="25"/>
        <v>81939</v>
      </c>
      <c r="AD80" s="5">
        <f t="shared" si="39"/>
        <v>81939</v>
      </c>
      <c r="AE80" s="138">
        <f t="shared" si="26"/>
        <v>81939</v>
      </c>
      <c r="AF80" s="5">
        <f t="shared" si="39"/>
        <v>81939</v>
      </c>
      <c r="AG80" s="16">
        <f t="shared" si="27"/>
        <v>81939</v>
      </c>
    </row>
    <row r="81" spans="1:33">
      <c r="A81" t="s">
        <v>152</v>
      </c>
      <c r="B81" s="1">
        <v>80</v>
      </c>
      <c r="C81" s="1">
        <v>80</v>
      </c>
      <c r="D81" s="15" t="s">
        <v>120</v>
      </c>
      <c r="E81" s="19">
        <v>55354</v>
      </c>
      <c r="F81" s="5">
        <f t="shared" si="28"/>
        <v>55354</v>
      </c>
      <c r="G81" s="19">
        <v>57845</v>
      </c>
      <c r="H81" s="5">
        <f t="shared" si="29"/>
        <v>57845</v>
      </c>
      <c r="I81" s="19">
        <v>60448</v>
      </c>
      <c r="J81" s="5">
        <f t="shared" si="30"/>
        <v>60448</v>
      </c>
      <c r="K81" s="19">
        <v>62866</v>
      </c>
      <c r="L81" s="5">
        <f t="shared" si="31"/>
        <v>62866</v>
      </c>
      <c r="M81" s="19">
        <v>65381</v>
      </c>
      <c r="N81" s="5">
        <f t="shared" si="32"/>
        <v>65381</v>
      </c>
      <c r="O81" s="19">
        <v>67996</v>
      </c>
      <c r="P81" s="5">
        <f t="shared" si="33"/>
        <v>67996</v>
      </c>
      <c r="Q81" s="19">
        <v>70716</v>
      </c>
      <c r="R81" s="5">
        <f t="shared" si="34"/>
        <v>70716</v>
      </c>
      <c r="S81" s="19">
        <v>72272</v>
      </c>
      <c r="T81" s="5">
        <f t="shared" si="35"/>
        <v>72272</v>
      </c>
      <c r="U81" s="18">
        <v>74440</v>
      </c>
      <c r="V81" s="5">
        <f t="shared" si="36"/>
        <v>74440</v>
      </c>
      <c r="W81" s="134">
        <v>76673</v>
      </c>
      <c r="X81" s="5">
        <f t="shared" si="37"/>
        <v>76673</v>
      </c>
      <c r="Y81" s="19">
        <v>79587</v>
      </c>
      <c r="Z81" s="5">
        <f t="shared" si="38"/>
        <v>79587</v>
      </c>
      <c r="AA81" s="23">
        <f t="shared" si="24"/>
        <v>79587</v>
      </c>
      <c r="AB81" s="5">
        <f t="shared" si="39"/>
        <v>79587</v>
      </c>
      <c r="AC81" s="24">
        <f t="shared" si="25"/>
        <v>79587</v>
      </c>
      <c r="AD81" s="5">
        <f t="shared" si="39"/>
        <v>79587</v>
      </c>
      <c r="AE81" s="138">
        <f t="shared" si="26"/>
        <v>79587</v>
      </c>
      <c r="AF81" s="5">
        <f t="shared" si="39"/>
        <v>79587</v>
      </c>
      <c r="AG81" s="16">
        <f t="shared" si="27"/>
        <v>79587</v>
      </c>
    </row>
    <row r="82" spans="1:33">
      <c r="A82" t="s">
        <v>153</v>
      </c>
      <c r="B82" s="1">
        <v>81</v>
      </c>
      <c r="C82" s="1">
        <v>80</v>
      </c>
      <c r="D82" s="15" t="s">
        <v>121</v>
      </c>
      <c r="E82" s="19">
        <v>53821</v>
      </c>
      <c r="F82" s="5">
        <f t="shared" si="28"/>
        <v>53821</v>
      </c>
      <c r="G82" s="19">
        <v>56243</v>
      </c>
      <c r="H82" s="5">
        <f t="shared" si="29"/>
        <v>56243</v>
      </c>
      <c r="I82" s="19">
        <v>58774</v>
      </c>
      <c r="J82" s="5">
        <f t="shared" si="30"/>
        <v>58774</v>
      </c>
      <c r="K82" s="19">
        <v>61125</v>
      </c>
      <c r="L82" s="5">
        <f t="shared" si="31"/>
        <v>61125</v>
      </c>
      <c r="M82" s="19">
        <v>63570</v>
      </c>
      <c r="N82" s="5">
        <f t="shared" si="32"/>
        <v>63570</v>
      </c>
      <c r="O82" s="19">
        <v>66113</v>
      </c>
      <c r="P82" s="5">
        <f t="shared" si="33"/>
        <v>66113</v>
      </c>
      <c r="Q82" s="19">
        <v>68758</v>
      </c>
      <c r="R82" s="5">
        <f t="shared" si="34"/>
        <v>68758</v>
      </c>
      <c r="S82" s="19">
        <v>70271</v>
      </c>
      <c r="T82" s="5">
        <f t="shared" si="35"/>
        <v>70271</v>
      </c>
      <c r="U82" s="18">
        <v>72379</v>
      </c>
      <c r="V82" s="5">
        <f t="shared" si="36"/>
        <v>72379</v>
      </c>
      <c r="W82" s="134">
        <v>74550</v>
      </c>
      <c r="X82" s="5">
        <f t="shared" si="37"/>
        <v>74550</v>
      </c>
      <c r="Y82" s="19">
        <v>77383</v>
      </c>
      <c r="Z82" s="5">
        <f t="shared" si="38"/>
        <v>77383</v>
      </c>
      <c r="AA82" s="23">
        <f t="shared" si="24"/>
        <v>77383</v>
      </c>
      <c r="AB82" s="5">
        <f t="shared" si="39"/>
        <v>77383</v>
      </c>
      <c r="AC82" s="24">
        <f t="shared" si="25"/>
        <v>77383</v>
      </c>
      <c r="AD82" s="5">
        <f t="shared" si="39"/>
        <v>77383</v>
      </c>
      <c r="AE82" s="138">
        <f t="shared" si="26"/>
        <v>77383</v>
      </c>
      <c r="AF82" s="5">
        <f t="shared" si="39"/>
        <v>77383</v>
      </c>
      <c r="AG82" s="16">
        <f t="shared" si="27"/>
        <v>77383</v>
      </c>
    </row>
    <row r="83" spans="1:33">
      <c r="A83" t="s">
        <v>154</v>
      </c>
      <c r="B83" s="1">
        <v>82</v>
      </c>
      <c r="C83" s="1">
        <v>80</v>
      </c>
      <c r="D83" s="15" t="s">
        <v>121</v>
      </c>
      <c r="E83" s="19">
        <v>52084</v>
      </c>
      <c r="F83" s="5">
        <f t="shared" si="28"/>
        <v>52084</v>
      </c>
      <c r="G83" s="19">
        <v>54428</v>
      </c>
      <c r="H83" s="5">
        <f t="shared" si="29"/>
        <v>54428</v>
      </c>
      <c r="I83" s="19">
        <v>56877</v>
      </c>
      <c r="J83" s="5">
        <f t="shared" si="30"/>
        <v>56877</v>
      </c>
      <c r="K83" s="19">
        <v>59152</v>
      </c>
      <c r="L83" s="5">
        <f t="shared" si="31"/>
        <v>59152</v>
      </c>
      <c r="M83" s="19">
        <v>61518</v>
      </c>
      <c r="N83" s="5">
        <f t="shared" si="32"/>
        <v>61518</v>
      </c>
      <c r="O83" s="19">
        <v>63979</v>
      </c>
      <c r="P83" s="5">
        <f t="shared" si="33"/>
        <v>63979</v>
      </c>
      <c r="Q83" s="19">
        <v>66538</v>
      </c>
      <c r="R83" s="5">
        <f t="shared" si="34"/>
        <v>66538</v>
      </c>
      <c r="S83" s="19">
        <v>68002</v>
      </c>
      <c r="T83" s="5">
        <f t="shared" si="35"/>
        <v>68002</v>
      </c>
      <c r="U83" s="18">
        <v>70042</v>
      </c>
      <c r="V83" s="5">
        <f t="shared" si="36"/>
        <v>70042</v>
      </c>
      <c r="W83" s="134">
        <v>72143</v>
      </c>
      <c r="X83" s="5">
        <f t="shared" si="37"/>
        <v>72143</v>
      </c>
      <c r="Y83" s="19">
        <v>74884</v>
      </c>
      <c r="Z83" s="5">
        <f t="shared" si="38"/>
        <v>74884</v>
      </c>
      <c r="AA83" s="23">
        <f t="shared" si="24"/>
        <v>74884</v>
      </c>
      <c r="AB83" s="5">
        <f t="shared" si="39"/>
        <v>74884</v>
      </c>
      <c r="AC83" s="24">
        <f t="shared" si="25"/>
        <v>74884</v>
      </c>
      <c r="AD83" s="5">
        <f t="shared" si="39"/>
        <v>74884</v>
      </c>
      <c r="AE83" s="138">
        <f t="shared" si="26"/>
        <v>74884</v>
      </c>
      <c r="AF83" s="5">
        <f t="shared" si="39"/>
        <v>74884</v>
      </c>
      <c r="AG83" s="16">
        <f t="shared" si="27"/>
        <v>74884</v>
      </c>
    </row>
    <row r="84" spans="1:33">
      <c r="A84" t="s">
        <v>155</v>
      </c>
      <c r="B84" s="1">
        <v>83</v>
      </c>
      <c r="C84" s="1">
        <v>80</v>
      </c>
      <c r="D84" s="15" t="s">
        <v>121</v>
      </c>
      <c r="E84" s="19">
        <v>50217</v>
      </c>
      <c r="F84" s="5">
        <f t="shared" si="28"/>
        <v>50217</v>
      </c>
      <c r="G84" s="19">
        <v>52477</v>
      </c>
      <c r="H84" s="5">
        <f t="shared" si="29"/>
        <v>52477</v>
      </c>
      <c r="I84" s="19">
        <v>54838</v>
      </c>
      <c r="J84" s="5">
        <f t="shared" si="30"/>
        <v>54838</v>
      </c>
      <c r="K84" s="19">
        <v>57032</v>
      </c>
      <c r="L84" s="5">
        <f t="shared" si="31"/>
        <v>57032</v>
      </c>
      <c r="M84" s="19">
        <v>59313</v>
      </c>
      <c r="N84" s="5">
        <f t="shared" si="32"/>
        <v>59313</v>
      </c>
      <c r="O84" s="19">
        <v>61686</v>
      </c>
      <c r="P84" s="5">
        <f t="shared" si="33"/>
        <v>61686</v>
      </c>
      <c r="Q84" s="19">
        <v>64153</v>
      </c>
      <c r="R84" s="5">
        <f t="shared" si="34"/>
        <v>64153</v>
      </c>
      <c r="S84" s="19">
        <v>65564</v>
      </c>
      <c r="T84" s="5">
        <f t="shared" si="35"/>
        <v>65564</v>
      </c>
      <c r="U84" s="18">
        <v>67531</v>
      </c>
      <c r="V84" s="5">
        <f t="shared" si="36"/>
        <v>67531</v>
      </c>
      <c r="W84" s="134">
        <v>69557</v>
      </c>
      <c r="X84" s="5">
        <f t="shared" si="37"/>
        <v>69557</v>
      </c>
      <c r="Y84" s="19">
        <v>72200</v>
      </c>
      <c r="Z84" s="5">
        <f t="shared" si="38"/>
        <v>72200</v>
      </c>
      <c r="AA84" s="23">
        <f t="shared" si="24"/>
        <v>72200</v>
      </c>
      <c r="AB84" s="5">
        <f t="shared" si="39"/>
        <v>72200</v>
      </c>
      <c r="AC84" s="24">
        <f t="shared" si="25"/>
        <v>72200</v>
      </c>
      <c r="AD84" s="5">
        <f t="shared" si="39"/>
        <v>72200</v>
      </c>
      <c r="AE84" s="138">
        <f t="shared" si="26"/>
        <v>72200</v>
      </c>
      <c r="AF84" s="5">
        <f t="shared" si="39"/>
        <v>72200</v>
      </c>
      <c r="AG84" s="16">
        <f t="shared" si="27"/>
        <v>72200</v>
      </c>
    </row>
    <row r="85" spans="1:33">
      <c r="A85" t="s">
        <v>156</v>
      </c>
      <c r="B85" s="1">
        <v>84</v>
      </c>
      <c r="C85" s="1">
        <v>80</v>
      </c>
      <c r="D85" s="15" t="s">
        <v>121</v>
      </c>
      <c r="E85" s="19">
        <v>48767</v>
      </c>
      <c r="F85" s="5">
        <f t="shared" si="28"/>
        <v>48767</v>
      </c>
      <c r="G85" s="19">
        <v>50962</v>
      </c>
      <c r="H85" s="5">
        <f t="shared" si="29"/>
        <v>50962</v>
      </c>
      <c r="I85" s="19">
        <v>53255</v>
      </c>
      <c r="J85" s="5">
        <f t="shared" si="30"/>
        <v>53255</v>
      </c>
      <c r="K85" s="19">
        <v>55385</v>
      </c>
      <c r="L85" s="5">
        <f t="shared" si="31"/>
        <v>55385</v>
      </c>
      <c r="M85" s="19">
        <v>57600</v>
      </c>
      <c r="N85" s="5">
        <f t="shared" si="32"/>
        <v>57600</v>
      </c>
      <c r="O85" s="19">
        <v>59904</v>
      </c>
      <c r="P85" s="5">
        <f t="shared" si="33"/>
        <v>59904</v>
      </c>
      <c r="Q85" s="19">
        <v>62300</v>
      </c>
      <c r="R85" s="5">
        <f t="shared" si="34"/>
        <v>62300</v>
      </c>
      <c r="S85" s="19">
        <v>63671</v>
      </c>
      <c r="T85" s="5">
        <f t="shared" si="35"/>
        <v>63671</v>
      </c>
      <c r="U85" s="18">
        <v>65581</v>
      </c>
      <c r="V85" s="5">
        <f t="shared" si="36"/>
        <v>65581</v>
      </c>
      <c r="W85" s="134">
        <v>67548</v>
      </c>
      <c r="X85" s="5">
        <f t="shared" si="37"/>
        <v>67548</v>
      </c>
      <c r="Y85" s="19">
        <v>70115</v>
      </c>
      <c r="Z85" s="5">
        <f t="shared" si="38"/>
        <v>70115</v>
      </c>
      <c r="AA85" s="23">
        <f t="shared" si="24"/>
        <v>70115</v>
      </c>
      <c r="AB85" s="5">
        <f t="shared" si="39"/>
        <v>70115</v>
      </c>
      <c r="AC85" s="24">
        <f t="shared" si="25"/>
        <v>70115</v>
      </c>
      <c r="AD85" s="5">
        <f t="shared" si="39"/>
        <v>70115</v>
      </c>
      <c r="AE85" s="138">
        <f t="shared" si="26"/>
        <v>70115</v>
      </c>
      <c r="AF85" s="5">
        <f t="shared" si="39"/>
        <v>70115</v>
      </c>
      <c r="AG85" s="16">
        <f t="shared" si="27"/>
        <v>70115</v>
      </c>
    </row>
    <row r="86" spans="1:33">
      <c r="A86" t="s">
        <v>157</v>
      </c>
      <c r="B86" s="1">
        <v>85</v>
      </c>
      <c r="C86" s="1">
        <v>80</v>
      </c>
      <c r="D86" s="15" t="s">
        <v>121</v>
      </c>
      <c r="E86" s="19">
        <v>47326</v>
      </c>
      <c r="F86" s="5">
        <f t="shared" si="28"/>
        <v>47326</v>
      </c>
      <c r="G86" s="19">
        <v>49456</v>
      </c>
      <c r="H86" s="5">
        <f t="shared" si="29"/>
        <v>49456</v>
      </c>
      <c r="I86" s="19">
        <v>51682</v>
      </c>
      <c r="J86" s="5">
        <f t="shared" si="30"/>
        <v>51682</v>
      </c>
      <c r="K86" s="19">
        <v>53749</v>
      </c>
      <c r="L86" s="5">
        <f t="shared" si="31"/>
        <v>53749</v>
      </c>
      <c r="M86" s="19">
        <v>55899</v>
      </c>
      <c r="N86" s="5">
        <f t="shared" si="32"/>
        <v>55899</v>
      </c>
      <c r="O86" s="19">
        <v>58135</v>
      </c>
      <c r="P86" s="5">
        <f t="shared" si="33"/>
        <v>58135</v>
      </c>
      <c r="Q86" s="19">
        <v>60460</v>
      </c>
      <c r="R86" s="5">
        <f t="shared" si="34"/>
        <v>60460</v>
      </c>
      <c r="S86" s="19">
        <v>61790</v>
      </c>
      <c r="T86" s="5">
        <f t="shared" si="35"/>
        <v>61790</v>
      </c>
      <c r="U86" s="18">
        <v>63644</v>
      </c>
      <c r="V86" s="5">
        <f t="shared" si="36"/>
        <v>63644</v>
      </c>
      <c r="W86" s="134">
        <v>65553</v>
      </c>
      <c r="X86" s="5">
        <f t="shared" si="37"/>
        <v>65553</v>
      </c>
      <c r="Y86" s="19">
        <v>68044</v>
      </c>
      <c r="Z86" s="5">
        <f t="shared" si="38"/>
        <v>68044</v>
      </c>
      <c r="AA86" s="23">
        <f t="shared" si="24"/>
        <v>68044</v>
      </c>
      <c r="AB86" s="5">
        <f t="shared" si="39"/>
        <v>68044</v>
      </c>
      <c r="AC86" s="24">
        <f t="shared" si="25"/>
        <v>68044</v>
      </c>
      <c r="AD86" s="5">
        <f t="shared" si="39"/>
        <v>68044</v>
      </c>
      <c r="AE86" s="138">
        <f t="shared" si="26"/>
        <v>68044</v>
      </c>
      <c r="AF86" s="5">
        <f t="shared" si="39"/>
        <v>68044</v>
      </c>
      <c r="AG86" s="16">
        <f t="shared" si="27"/>
        <v>68044</v>
      </c>
    </row>
    <row r="87" spans="1:33">
      <c r="A87" t="s">
        <v>158</v>
      </c>
      <c r="B87" s="1">
        <v>86</v>
      </c>
      <c r="C87" s="1">
        <v>80</v>
      </c>
      <c r="D87" s="15" t="s">
        <v>121</v>
      </c>
      <c r="E87" s="19">
        <v>45883</v>
      </c>
      <c r="F87" s="5">
        <f t="shared" si="28"/>
        <v>45883</v>
      </c>
      <c r="G87" s="19">
        <v>47948</v>
      </c>
      <c r="H87" s="5">
        <f t="shared" si="29"/>
        <v>47948</v>
      </c>
      <c r="I87" s="19">
        <v>50106</v>
      </c>
      <c r="J87" s="5">
        <f t="shared" si="30"/>
        <v>50106</v>
      </c>
      <c r="K87" s="19">
        <v>52110</v>
      </c>
      <c r="L87" s="5">
        <f t="shared" si="31"/>
        <v>52110</v>
      </c>
      <c r="M87" s="19">
        <v>54194</v>
      </c>
      <c r="N87" s="5">
        <f t="shared" si="32"/>
        <v>54194</v>
      </c>
      <c r="O87" s="19">
        <v>56362</v>
      </c>
      <c r="P87" s="5">
        <f t="shared" si="33"/>
        <v>56362</v>
      </c>
      <c r="Q87" s="19">
        <v>58616</v>
      </c>
      <c r="R87" s="5">
        <f t="shared" si="34"/>
        <v>58616</v>
      </c>
      <c r="S87" s="19">
        <v>59906</v>
      </c>
      <c r="T87" s="5">
        <f t="shared" si="35"/>
        <v>59906</v>
      </c>
      <c r="U87" s="18">
        <v>61703</v>
      </c>
      <c r="V87" s="5">
        <f t="shared" si="36"/>
        <v>61703</v>
      </c>
      <c r="W87" s="134">
        <v>63554</v>
      </c>
      <c r="X87" s="5">
        <f t="shared" si="37"/>
        <v>63554</v>
      </c>
      <c r="Y87" s="19">
        <v>65969</v>
      </c>
      <c r="Z87" s="5">
        <f t="shared" si="38"/>
        <v>65969</v>
      </c>
      <c r="AA87" s="23">
        <f t="shared" si="24"/>
        <v>65969</v>
      </c>
      <c r="AB87" s="5">
        <f t="shared" si="39"/>
        <v>65969</v>
      </c>
      <c r="AC87" s="24">
        <f t="shared" si="25"/>
        <v>65969</v>
      </c>
      <c r="AD87" s="5">
        <f t="shared" si="39"/>
        <v>65969</v>
      </c>
      <c r="AE87" s="138">
        <f t="shared" si="26"/>
        <v>65969</v>
      </c>
      <c r="AF87" s="5">
        <f t="shared" si="39"/>
        <v>65969</v>
      </c>
      <c r="AG87" s="16">
        <f t="shared" si="27"/>
        <v>65969</v>
      </c>
    </row>
    <row r="88" spans="1:33">
      <c r="A88" t="s">
        <v>159</v>
      </c>
      <c r="B88" s="1">
        <v>87</v>
      </c>
      <c r="C88" s="1">
        <v>80</v>
      </c>
      <c r="D88" s="15" t="s">
        <v>121</v>
      </c>
      <c r="E88" s="19">
        <v>44443</v>
      </c>
      <c r="F88" s="5">
        <f t="shared" si="28"/>
        <v>44443</v>
      </c>
      <c r="G88" s="19">
        <v>46443</v>
      </c>
      <c r="H88" s="5">
        <f t="shared" si="29"/>
        <v>46443</v>
      </c>
      <c r="I88" s="19">
        <v>48533</v>
      </c>
      <c r="J88" s="5">
        <f t="shared" si="30"/>
        <v>48533</v>
      </c>
      <c r="K88" s="19">
        <v>50474</v>
      </c>
      <c r="L88" s="5">
        <f t="shared" si="31"/>
        <v>50474</v>
      </c>
      <c r="M88" s="19">
        <v>52493</v>
      </c>
      <c r="N88" s="5">
        <f t="shared" si="32"/>
        <v>52493</v>
      </c>
      <c r="O88" s="19">
        <v>54593</v>
      </c>
      <c r="P88" s="5">
        <f t="shared" si="33"/>
        <v>54593</v>
      </c>
      <c r="Q88" s="19">
        <v>56777</v>
      </c>
      <c r="R88" s="5">
        <f t="shared" si="34"/>
        <v>56777</v>
      </c>
      <c r="S88" s="19">
        <v>58026</v>
      </c>
      <c r="T88" s="5">
        <f t="shared" si="35"/>
        <v>58026</v>
      </c>
      <c r="U88" s="18">
        <v>59767</v>
      </c>
      <c r="V88" s="5">
        <f t="shared" si="36"/>
        <v>59767</v>
      </c>
      <c r="W88" s="134">
        <v>61560</v>
      </c>
      <c r="X88" s="5">
        <f t="shared" si="37"/>
        <v>61560</v>
      </c>
      <c r="Y88" s="19">
        <v>63899</v>
      </c>
      <c r="Z88" s="5">
        <f t="shared" si="38"/>
        <v>63899</v>
      </c>
      <c r="AA88" s="23">
        <f t="shared" si="24"/>
        <v>63899</v>
      </c>
      <c r="AB88" s="5">
        <f t="shared" si="39"/>
        <v>63899</v>
      </c>
      <c r="AC88" s="24">
        <f t="shared" si="25"/>
        <v>63899</v>
      </c>
      <c r="AD88" s="5">
        <f t="shared" si="39"/>
        <v>63899</v>
      </c>
      <c r="AE88" s="138">
        <f t="shared" si="26"/>
        <v>63899</v>
      </c>
      <c r="AF88" s="5">
        <f t="shared" si="39"/>
        <v>63899</v>
      </c>
      <c r="AG88" s="16">
        <f t="shared" si="27"/>
        <v>63899</v>
      </c>
    </row>
    <row r="89" spans="1:33">
      <c r="A89" t="s">
        <v>160</v>
      </c>
      <c r="B89" s="1">
        <v>88</v>
      </c>
      <c r="C89" s="1">
        <v>80</v>
      </c>
      <c r="D89" s="15" t="s">
        <v>121</v>
      </c>
      <c r="E89" s="19">
        <v>42282</v>
      </c>
      <c r="F89" s="5">
        <f t="shared" si="28"/>
        <v>42282</v>
      </c>
      <c r="G89" s="19">
        <v>44185</v>
      </c>
      <c r="H89" s="5">
        <f t="shared" si="29"/>
        <v>44185</v>
      </c>
      <c r="I89" s="19">
        <v>46173</v>
      </c>
      <c r="J89" s="5">
        <f t="shared" si="30"/>
        <v>46173</v>
      </c>
      <c r="K89" s="19">
        <v>48020</v>
      </c>
      <c r="L89" s="5">
        <f t="shared" si="31"/>
        <v>48020</v>
      </c>
      <c r="M89" s="19">
        <v>49941</v>
      </c>
      <c r="N89" s="5">
        <f t="shared" si="32"/>
        <v>49941</v>
      </c>
      <c r="O89" s="19">
        <v>51939</v>
      </c>
      <c r="P89" s="5">
        <f t="shared" si="33"/>
        <v>51939</v>
      </c>
      <c r="Q89" s="19">
        <v>54017</v>
      </c>
      <c r="R89" s="5">
        <f t="shared" si="34"/>
        <v>54017</v>
      </c>
      <c r="S89" s="19">
        <v>55205</v>
      </c>
      <c r="T89" s="5">
        <f t="shared" si="35"/>
        <v>55205</v>
      </c>
      <c r="U89" s="18">
        <v>56861</v>
      </c>
      <c r="V89" s="5">
        <f t="shared" si="36"/>
        <v>56861</v>
      </c>
      <c r="W89" s="134">
        <v>58567</v>
      </c>
      <c r="X89" s="5">
        <f t="shared" si="37"/>
        <v>58567</v>
      </c>
      <c r="Y89" s="19">
        <v>60793</v>
      </c>
      <c r="Z89" s="5">
        <f t="shared" si="38"/>
        <v>60793</v>
      </c>
      <c r="AA89" s="23">
        <f t="shared" si="24"/>
        <v>60793</v>
      </c>
      <c r="AB89" s="5">
        <f t="shared" si="39"/>
        <v>60793</v>
      </c>
      <c r="AC89" s="24">
        <f t="shared" si="25"/>
        <v>60793</v>
      </c>
      <c r="AD89" s="5">
        <f t="shared" si="39"/>
        <v>60793</v>
      </c>
      <c r="AE89" s="138">
        <f t="shared" si="26"/>
        <v>60793</v>
      </c>
      <c r="AF89" s="5">
        <f t="shared" si="39"/>
        <v>60793</v>
      </c>
      <c r="AG89" s="16">
        <f t="shared" si="27"/>
        <v>60793</v>
      </c>
    </row>
    <row r="90" spans="1:33">
      <c r="A90" t="s">
        <v>161</v>
      </c>
      <c r="B90" s="1">
        <v>89</v>
      </c>
      <c r="C90" s="1">
        <v>80</v>
      </c>
      <c r="D90" s="15" t="s">
        <v>121</v>
      </c>
      <c r="E90" s="19">
        <v>40890</v>
      </c>
      <c r="F90" s="5">
        <f t="shared" si="28"/>
        <v>40890</v>
      </c>
      <c r="G90" s="19">
        <v>42730</v>
      </c>
      <c r="H90" s="5">
        <f t="shared" si="29"/>
        <v>42730</v>
      </c>
      <c r="I90" s="19">
        <v>44653</v>
      </c>
      <c r="J90" s="5">
        <f t="shared" si="30"/>
        <v>44653</v>
      </c>
      <c r="K90" s="19">
        <v>46439</v>
      </c>
      <c r="L90" s="5">
        <f t="shared" si="31"/>
        <v>46439</v>
      </c>
      <c r="M90" s="19">
        <v>48297</v>
      </c>
      <c r="N90" s="5">
        <f t="shared" si="32"/>
        <v>48297</v>
      </c>
      <c r="O90" s="19">
        <v>50229</v>
      </c>
      <c r="P90" s="5">
        <f t="shared" si="33"/>
        <v>50229</v>
      </c>
      <c r="Q90" s="19">
        <v>52238</v>
      </c>
      <c r="R90" s="5">
        <f t="shared" si="34"/>
        <v>52238</v>
      </c>
      <c r="S90" s="19">
        <v>53387</v>
      </c>
      <c r="T90" s="5">
        <f t="shared" si="35"/>
        <v>53387</v>
      </c>
      <c r="U90" s="18">
        <v>54989</v>
      </c>
      <c r="V90" s="5">
        <f t="shared" si="36"/>
        <v>54989</v>
      </c>
      <c r="W90" s="134">
        <v>56639</v>
      </c>
      <c r="X90" s="5">
        <f t="shared" si="37"/>
        <v>56639</v>
      </c>
      <c r="Y90" s="19">
        <v>58791</v>
      </c>
      <c r="Z90" s="5">
        <f t="shared" si="38"/>
        <v>58791</v>
      </c>
      <c r="AA90" s="23">
        <f t="shared" si="24"/>
        <v>58791</v>
      </c>
      <c r="AB90" s="5">
        <f t="shared" si="39"/>
        <v>58791</v>
      </c>
      <c r="AC90" s="24">
        <f t="shared" si="25"/>
        <v>58791</v>
      </c>
      <c r="AD90" s="5">
        <f t="shared" si="39"/>
        <v>58791</v>
      </c>
      <c r="AE90" s="138">
        <f t="shared" si="26"/>
        <v>58791</v>
      </c>
      <c r="AF90" s="5">
        <f t="shared" si="39"/>
        <v>58791</v>
      </c>
      <c r="AG90" s="16">
        <f t="shared" si="27"/>
        <v>58791</v>
      </c>
    </row>
    <row r="91" spans="1:33">
      <c r="S91" s="17"/>
      <c r="T91" s="5"/>
      <c r="U91" s="18"/>
      <c r="V91" s="5"/>
      <c r="W91" s="20"/>
      <c r="X91" s="5"/>
      <c r="Y91" s="16"/>
      <c r="Z91" s="5"/>
      <c r="AA91" s="23"/>
      <c r="AB91" s="5"/>
      <c r="AC91" s="24"/>
      <c r="AD91" s="5"/>
      <c r="AE91" s="24"/>
      <c r="AF91" s="5"/>
      <c r="AG91" s="24"/>
    </row>
    <row r="92" spans="1:33">
      <c r="S92" s="17"/>
      <c r="T92" s="5"/>
      <c r="U92" s="18"/>
      <c r="V92" s="5"/>
      <c r="W92" s="20"/>
      <c r="X92" s="5"/>
      <c r="Y92" s="16"/>
      <c r="Z92" s="5"/>
      <c r="AA92" s="23"/>
      <c r="AB92" s="5"/>
      <c r="AC92" s="24"/>
      <c r="AD92" s="5"/>
      <c r="AE92" s="24"/>
      <c r="AF92" s="5"/>
      <c r="AG92" s="24"/>
    </row>
    <row r="93" spans="1:33">
      <c r="S93" s="17"/>
      <c r="T93" s="5"/>
      <c r="U93" s="18"/>
      <c r="V93" s="5"/>
      <c r="W93" s="20"/>
      <c r="X93" s="5"/>
      <c r="Y93" s="16"/>
      <c r="Z93" s="5"/>
      <c r="AA93" s="23"/>
      <c r="AB93" s="5"/>
      <c r="AC93" s="24"/>
      <c r="AD93" s="5"/>
      <c r="AE93" s="24"/>
      <c r="AF93" s="5"/>
      <c r="AG93" s="2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Z91"/>
  <sheetViews>
    <sheetView topLeftCell="L34" workbookViewId="0">
      <selection activeCell="V61" sqref="V61"/>
    </sheetView>
  </sheetViews>
  <sheetFormatPr defaultColWidth="8.8984375" defaultRowHeight="13"/>
  <cols>
    <col min="1" max="1" width="24.296875" style="66" customWidth="1"/>
    <col min="2" max="2" width="10.8984375" style="66" customWidth="1"/>
    <col min="3" max="4" width="9.796875" style="66" customWidth="1"/>
    <col min="5" max="7" width="10" style="66" customWidth="1"/>
    <col min="8" max="8" width="10.3984375" style="66" bestFit="1" customWidth="1"/>
    <col min="9" max="9" width="10" style="66" bestFit="1" customWidth="1"/>
    <col min="10" max="11" width="11.796875" style="66" customWidth="1"/>
    <col min="12" max="17" width="14.796875" style="66" customWidth="1"/>
    <col min="18" max="18" width="20.796875" style="66" bestFit="1" customWidth="1"/>
    <col min="19" max="19" width="11.69921875" style="66" customWidth="1"/>
    <col min="20" max="24" width="12.796875" style="66" customWidth="1"/>
    <col min="25" max="25" width="11.296875" style="66" customWidth="1"/>
    <col min="26" max="16384" width="8.8984375" style="66"/>
  </cols>
  <sheetData>
    <row r="1" spans="1:26" ht="15.5">
      <c r="A1" s="140" t="s">
        <v>125</v>
      </c>
      <c r="B1" s="140"/>
      <c r="C1" s="140"/>
      <c r="D1" s="140"/>
      <c r="E1" s="141"/>
      <c r="F1" s="141"/>
      <c r="G1" s="141"/>
      <c r="H1" s="141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6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6">
      <c r="A3" s="143" t="s">
        <v>1</v>
      </c>
      <c r="B3" s="144">
        <f ca="1">SUMPRODUCT(--(WEEKDAY(ROW(INDIRECT(startdate&amp;":"&amp;enddate)))&lt;&gt;1),(--(WEEKDAY(ROW(INDIRECT(startdate&amp;":"&amp;enddate)))&lt;&gt;7)))/10</f>
        <v>26</v>
      </c>
      <c r="C3" s="144"/>
      <c r="D3" s="144"/>
      <c r="E3" s="144"/>
      <c r="F3" s="144"/>
      <c r="G3" s="142"/>
      <c r="H3" s="142"/>
      <c r="I3" s="142"/>
      <c r="J3" s="142"/>
      <c r="K3" s="142"/>
      <c r="L3" s="142"/>
      <c r="M3" s="142"/>
      <c r="N3" s="145" t="s">
        <v>113</v>
      </c>
      <c r="O3" s="146">
        <f>SUM(O13:O55)</f>
        <v>0</v>
      </c>
      <c r="P3" s="146">
        <f>SUM(P13:P55)</f>
        <v>0</v>
      </c>
      <c r="Q3" s="146">
        <f>SUM(Q13:Q55)</f>
        <v>0</v>
      </c>
      <c r="R3" s="146">
        <f t="shared" ref="R3:X3" si="0">SUM(R13:R55)</f>
        <v>0</v>
      </c>
      <c r="S3" s="146"/>
      <c r="T3" s="146">
        <f t="shared" si="0"/>
        <v>0</v>
      </c>
      <c r="U3" s="146">
        <f t="shared" si="0"/>
        <v>0</v>
      </c>
      <c r="V3" s="146">
        <f t="shared" si="0"/>
        <v>0</v>
      </c>
      <c r="W3" s="146">
        <f t="shared" si="0"/>
        <v>0</v>
      </c>
      <c r="X3" s="146">
        <f t="shared" si="0"/>
        <v>0</v>
      </c>
    </row>
    <row r="4" spans="1:26">
      <c r="A4" s="145" t="s">
        <v>71</v>
      </c>
      <c r="B4" s="144">
        <f>SUM(J13:J39)</f>
        <v>0</v>
      </c>
      <c r="C4" s="144"/>
      <c r="D4" s="144"/>
      <c r="E4" s="144"/>
      <c r="F4" s="144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6">
      <c r="A5" s="143"/>
      <c r="B5" s="147"/>
      <c r="C5" s="147"/>
      <c r="D5" s="147"/>
      <c r="E5" s="147"/>
      <c r="F5" s="147"/>
      <c r="G5" s="142"/>
      <c r="H5" s="142"/>
      <c r="I5" s="142"/>
      <c r="J5" s="142"/>
      <c r="K5" s="142"/>
      <c r="L5" s="142"/>
      <c r="M5" s="142"/>
      <c r="N5" s="142"/>
      <c r="O5" s="145" t="s">
        <v>114</v>
      </c>
      <c r="P5" s="148">
        <f>SUM(R13:R55)</f>
        <v>0</v>
      </c>
      <c r="Q5" s="142"/>
      <c r="R5" s="142"/>
      <c r="S5" s="142"/>
      <c r="T5" s="142"/>
      <c r="U5" s="142"/>
      <c r="V5" s="142"/>
      <c r="W5" s="142"/>
      <c r="X5" s="142"/>
    </row>
    <row r="6" spans="1:26">
      <c r="A6" s="143" t="s">
        <v>110</v>
      </c>
      <c r="B6" s="149">
        <f>startdate</f>
        <v>42736</v>
      </c>
      <c r="C6" s="149"/>
      <c r="D6" s="149"/>
      <c r="E6" s="147"/>
      <c r="F6" s="147"/>
      <c r="G6" s="142"/>
      <c r="H6" s="142"/>
      <c r="I6" s="142"/>
      <c r="J6" s="142"/>
      <c r="K6" s="142"/>
      <c r="L6" s="142"/>
      <c r="M6" s="142"/>
      <c r="N6" s="142"/>
      <c r="O6" s="145" t="s">
        <v>118</v>
      </c>
      <c r="P6" s="148">
        <f>SUM(T13:T55)</f>
        <v>0</v>
      </c>
      <c r="Q6" s="142"/>
      <c r="R6" s="142"/>
      <c r="S6" s="142"/>
      <c r="T6" s="142"/>
      <c r="U6" s="142"/>
      <c r="V6" s="142"/>
      <c r="W6" s="142"/>
      <c r="X6" s="142"/>
    </row>
    <row r="7" spans="1:26">
      <c r="A7" s="143" t="s">
        <v>111</v>
      </c>
      <c r="B7" s="149">
        <f>enddate</f>
        <v>43100</v>
      </c>
      <c r="C7" s="149"/>
      <c r="D7" s="149"/>
      <c r="E7" s="147"/>
      <c r="F7" s="147"/>
      <c r="G7" s="142"/>
      <c r="H7" s="142"/>
      <c r="I7" s="142"/>
      <c r="J7" s="142"/>
      <c r="K7" s="142"/>
      <c r="L7" s="142"/>
      <c r="M7" s="142"/>
      <c r="N7" s="142"/>
      <c r="O7" s="145" t="s">
        <v>115</v>
      </c>
      <c r="P7" s="148">
        <f>SUM(U13:U55)</f>
        <v>0</v>
      </c>
      <c r="Q7" s="142"/>
      <c r="R7" s="142"/>
      <c r="S7" s="142"/>
      <c r="T7" s="142"/>
      <c r="U7" s="142"/>
      <c r="V7" s="142"/>
      <c r="W7" s="142"/>
      <c r="X7" s="142"/>
    </row>
    <row r="8" spans="1:26">
      <c r="A8" s="143"/>
      <c r="B8" s="143"/>
      <c r="C8" s="143"/>
      <c r="D8" s="143"/>
      <c r="E8" s="147"/>
      <c r="F8" s="147"/>
      <c r="G8" s="142"/>
      <c r="H8" s="149"/>
      <c r="I8" s="142"/>
      <c r="J8" s="142"/>
      <c r="K8" s="142"/>
      <c r="L8" s="142"/>
      <c r="M8" s="142"/>
      <c r="N8" s="142"/>
      <c r="O8" s="145" t="s">
        <v>116</v>
      </c>
      <c r="P8" s="148">
        <f>SUM(V13:V55)</f>
        <v>0</v>
      </c>
      <c r="Q8" s="142"/>
      <c r="R8" s="142"/>
      <c r="S8" s="142"/>
      <c r="T8" s="142"/>
      <c r="U8" s="142"/>
      <c r="V8" s="142"/>
      <c r="W8" s="142"/>
      <c r="X8" s="142"/>
    </row>
    <row r="9" spans="1:26">
      <c r="A9" s="143"/>
      <c r="B9" s="143"/>
      <c r="C9" s="143"/>
      <c r="D9" s="143"/>
      <c r="E9" s="144"/>
      <c r="F9" s="144"/>
      <c r="G9" s="142"/>
      <c r="H9" s="142"/>
      <c r="I9" s="142"/>
      <c r="J9" s="142"/>
      <c r="K9" s="142"/>
      <c r="L9" s="142"/>
      <c r="M9" s="142"/>
      <c r="N9" s="142"/>
      <c r="O9" s="145" t="s">
        <v>117</v>
      </c>
      <c r="P9" s="148">
        <f>SUM(W13:W55)</f>
        <v>0</v>
      </c>
      <c r="Q9" s="142"/>
      <c r="R9" s="142"/>
      <c r="S9" s="142"/>
      <c r="T9" s="142"/>
      <c r="U9" s="142"/>
      <c r="V9" s="142"/>
      <c r="W9" s="142"/>
      <c r="X9" s="142"/>
    </row>
    <row r="10" spans="1:26">
      <c r="A10" s="143"/>
      <c r="B10" s="143"/>
      <c r="C10" s="143"/>
      <c r="D10" s="143"/>
      <c r="E10" s="144"/>
      <c r="F10" s="144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26">
      <c r="A11" s="143" t="s">
        <v>126</v>
      </c>
      <c r="B11" s="143" t="s">
        <v>127</v>
      </c>
      <c r="C11" s="143" t="s">
        <v>170</v>
      </c>
      <c r="D11" s="150" t="s">
        <v>128</v>
      </c>
      <c r="E11" s="151" t="s">
        <v>131</v>
      </c>
      <c r="F11" s="147" t="s">
        <v>130</v>
      </c>
      <c r="G11" s="152" t="s">
        <v>132</v>
      </c>
      <c r="H11" s="142"/>
      <c r="I11" s="142"/>
      <c r="J11" s="142"/>
      <c r="K11" s="145" t="s">
        <v>119</v>
      </c>
      <c r="L11" s="145" t="s">
        <v>165</v>
      </c>
      <c r="M11" s="145" t="s">
        <v>164</v>
      </c>
      <c r="N11" s="145" t="s">
        <v>163</v>
      </c>
      <c r="O11" s="145" t="s">
        <v>112</v>
      </c>
      <c r="P11" s="145" t="s">
        <v>97</v>
      </c>
      <c r="Q11" s="145" t="s">
        <v>96</v>
      </c>
      <c r="R11" s="145" t="s">
        <v>114</v>
      </c>
      <c r="S11" s="142" t="s">
        <v>134</v>
      </c>
      <c r="T11" s="142" t="s">
        <v>133</v>
      </c>
      <c r="U11" s="145" t="s">
        <v>115</v>
      </c>
      <c r="V11" s="145" t="s">
        <v>116</v>
      </c>
      <c r="W11" s="145" t="s">
        <v>117</v>
      </c>
      <c r="X11" s="145" t="s">
        <v>166</v>
      </c>
    </row>
    <row r="12" spans="1:26">
      <c r="A12" s="143"/>
      <c r="B12" s="143"/>
      <c r="C12" s="143"/>
      <c r="D12" s="143"/>
      <c r="E12" s="144"/>
      <c r="F12" s="144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spans="1:26">
      <c r="A13" s="143">
        <f>Costing!$I$13</f>
        <v>1</v>
      </c>
      <c r="B13" s="153">
        <f>IF(Costing!$L$12=TRUE,IF(F13=1,IF(MONTH(E13)=3,IF(VLOOKUP(D12,ceiling,2,FALSE)&lt;=D12-1,1,0),0)+B12,0),0)</f>
        <v>0</v>
      </c>
      <c r="C13" s="153">
        <f>IF(Costing!$L$13=TRUE,IF(B13&lt;&gt;0,-1,0),0)</f>
        <v>0</v>
      </c>
      <c r="D13" s="150">
        <f>A13-B13-C13</f>
        <v>1</v>
      </c>
      <c r="E13" s="149">
        <v>39083</v>
      </c>
      <c r="F13" s="154">
        <f t="shared" ref="F13:F42" si="1">IF($B$6&gt;=G13,0,IF($B$7&lt;=E13,0,1))</f>
        <v>0</v>
      </c>
      <c r="G13" s="149">
        <v>39141</v>
      </c>
      <c r="H13" s="149" t="str">
        <f t="shared" ref="H13:H42" si="2">IF(F13=1,IF(F12=0,$B$6,E13),"")</f>
        <v/>
      </c>
      <c r="I13" s="149" t="str">
        <f t="shared" ref="I13:I42" si="3">IF(H13&lt;&gt;"",IF($B$7&gt;=G13,G13,$B$7),"")</f>
        <v/>
      </c>
      <c r="J13" s="155">
        <f>IF(H13="",0,NETWORKDAYS(H13,I13)/10)</f>
        <v>0</v>
      </c>
      <c r="K13" s="156">
        <f t="shared" ref="K13:K54" si="4">fraction</f>
        <v>1</v>
      </c>
      <c r="L13" s="148">
        <f>IF(Costing!$I$13=1,0,IF(VLOOKUP(D13,rates_table,2,FALSE)="N",HLOOKUP(E13,sal_rates,D13),HLOOKUP(E13,sal_rates,D13)))</f>
        <v>0</v>
      </c>
      <c r="M13" s="148">
        <f t="shared" ref="M13:M54" si="5">AllowS</f>
        <v>0</v>
      </c>
      <c r="N13" s="148">
        <f t="shared" ref="N13:N54" si="6">AllowNS</f>
        <v>0</v>
      </c>
      <c r="O13" s="148">
        <f t="shared" ref="O13:O39" si="7">ROUND(J13*L13/fn*K13,0)</f>
        <v>0</v>
      </c>
      <c r="P13" s="148">
        <f t="shared" ref="P13:P39" si="8">ROUND(J13*M13/fn*K13,0)</f>
        <v>0</v>
      </c>
      <c r="Q13" s="148">
        <f t="shared" ref="Q13:Q39" si="9">ROUND(J13*N13/fn*K13,0)</f>
        <v>0</v>
      </c>
      <c r="R13" s="148">
        <f>IF(Costing!$E$23=TRUE,O13+P13,O13+P13+Q13)</f>
        <v>0</v>
      </c>
      <c r="S13" s="157">
        <v>0.09</v>
      </c>
      <c r="T13" s="148">
        <f>IF(Costing!$E$23=TRUE,ROUND(R13*ssau,0),ROUND(R13*S13,0))</f>
        <v>0</v>
      </c>
      <c r="U13" s="148">
        <f t="shared" ref="U13:U48" si="10">ROUND((O13+P13+Q13+T13)*p_tax,0)</f>
        <v>0</v>
      </c>
      <c r="V13" s="148">
        <f t="shared" ref="V13:V48" si="11">ROUND((O13+P13+Q13)*w_comp,0)</f>
        <v>0</v>
      </c>
      <c r="W13" s="158">
        <f>ROUND(O13*cl_levy,0)</f>
        <v>0</v>
      </c>
      <c r="X13" s="159">
        <f>O13+P13+Q13+T13+U13+V13+W13</f>
        <v>0</v>
      </c>
    </row>
    <row r="14" spans="1:26">
      <c r="A14" s="143">
        <f>Costing!$I$13</f>
        <v>1</v>
      </c>
      <c r="B14" s="153">
        <f>IF(Costing!$L$12=TRUE,IF(F14=1,IF(MONTH(E14)=3,IF(VLOOKUP(D13,ceiling,2,FALSE)&lt;=D13-1,1,0),0)+B13,0),0)</f>
        <v>0</v>
      </c>
      <c r="C14" s="153">
        <f>IF(Costing!$L$13=TRUE,IF(B14&lt;&gt;0,-1,0),0)</f>
        <v>0</v>
      </c>
      <c r="D14" s="150">
        <f t="shared" ref="D14:D48" si="12">A14-B14-C14</f>
        <v>1</v>
      </c>
      <c r="E14" s="149">
        <f t="shared" ref="E14:E39" si="13">G13+1</f>
        <v>39142</v>
      </c>
      <c r="F14" s="154">
        <f t="shared" si="1"/>
        <v>0</v>
      </c>
      <c r="G14" s="149">
        <v>39263</v>
      </c>
      <c r="H14" s="149" t="str">
        <f t="shared" si="2"/>
        <v/>
      </c>
      <c r="I14" s="149" t="str">
        <f t="shared" si="3"/>
        <v/>
      </c>
      <c r="J14" s="155">
        <f t="shared" ref="J14:J39" si="14">IF(H14="",0,NETWORKDAYS(H14,I14)/10)</f>
        <v>0</v>
      </c>
      <c r="K14" s="156">
        <f t="shared" si="4"/>
        <v>1</v>
      </c>
      <c r="L14" s="148">
        <f>IF(Costing!$I$13=1,0,IF(VLOOKUP(D14,rates_table,2,FALSE)="N",HLOOKUP(E14,sal_rates,D14),HLOOKUP(E14,sal_rates,D14)))</f>
        <v>0</v>
      </c>
      <c r="M14" s="148">
        <f t="shared" si="5"/>
        <v>0</v>
      </c>
      <c r="N14" s="148">
        <f t="shared" si="6"/>
        <v>0</v>
      </c>
      <c r="O14" s="148">
        <f t="shared" si="7"/>
        <v>0</v>
      </c>
      <c r="P14" s="148">
        <f t="shared" si="8"/>
        <v>0</v>
      </c>
      <c r="Q14" s="148">
        <f t="shared" si="9"/>
        <v>0</v>
      </c>
      <c r="R14" s="148">
        <f>IF(Costing!$E$23=TRUE,O14+P14,O14+P14+Q14)</f>
        <v>0</v>
      </c>
      <c r="S14" s="157">
        <v>0.09</v>
      </c>
      <c r="T14" s="148">
        <f>IF(Costing!$E$23=TRUE,ROUND(R14*ssau,0),ROUND(R14*S14,0))</f>
        <v>0</v>
      </c>
      <c r="U14" s="148">
        <f t="shared" si="10"/>
        <v>0</v>
      </c>
      <c r="V14" s="148">
        <f t="shared" si="11"/>
        <v>0</v>
      </c>
      <c r="W14" s="158">
        <f>ROUND(O14*cl_levy,0)</f>
        <v>0</v>
      </c>
      <c r="X14" s="159">
        <f t="shared" ref="X14:X48" si="15">O14+P14+Q14+T14+U14+V14+W14</f>
        <v>0</v>
      </c>
    </row>
    <row r="15" spans="1:26">
      <c r="A15" s="143">
        <f>Costing!$I$13</f>
        <v>1</v>
      </c>
      <c r="B15" s="153">
        <f>IF(Costing!$L$12=TRUE,IF(F15=1,IF(MONTH(E15)=3,IF(VLOOKUP(D14,ceiling,2,FALSE)&lt;=D14-1,1,0),0)+B14,0),0)</f>
        <v>0</v>
      </c>
      <c r="C15" s="153">
        <f>IF(Costing!$L$13=TRUE,IF(B15&lt;&gt;0,-1,0),0)</f>
        <v>0</v>
      </c>
      <c r="D15" s="150">
        <f t="shared" si="12"/>
        <v>1</v>
      </c>
      <c r="E15" s="149">
        <f t="shared" si="13"/>
        <v>39264</v>
      </c>
      <c r="F15" s="154">
        <f t="shared" si="1"/>
        <v>0</v>
      </c>
      <c r="G15" s="149">
        <v>39447</v>
      </c>
      <c r="H15" s="149" t="str">
        <f t="shared" si="2"/>
        <v/>
      </c>
      <c r="I15" s="149" t="str">
        <f t="shared" si="3"/>
        <v/>
      </c>
      <c r="J15" s="155">
        <f t="shared" si="14"/>
        <v>0</v>
      </c>
      <c r="K15" s="156">
        <f t="shared" si="4"/>
        <v>1</v>
      </c>
      <c r="L15" s="148">
        <f>IF(Costing!$I$13=1,0,IF(VLOOKUP(D15,rates_table,2,FALSE)="N",HLOOKUP(E15,sal_rates,D15),HLOOKUP(E15,sal_rates,D15)))</f>
        <v>0</v>
      </c>
      <c r="M15" s="148">
        <f t="shared" si="5"/>
        <v>0</v>
      </c>
      <c r="N15" s="148">
        <f t="shared" si="6"/>
        <v>0</v>
      </c>
      <c r="O15" s="148">
        <f t="shared" si="7"/>
        <v>0</v>
      </c>
      <c r="P15" s="148">
        <f t="shared" si="8"/>
        <v>0</v>
      </c>
      <c r="Q15" s="148">
        <f t="shared" si="9"/>
        <v>0</v>
      </c>
      <c r="R15" s="148">
        <f>IF(Costing!$E$23=TRUE,O15+P15,O15+P15+Q15)</f>
        <v>0</v>
      </c>
      <c r="S15" s="157">
        <v>0.09</v>
      </c>
      <c r="T15" s="148">
        <f>IF(Costing!$E$23=TRUE,ROUND(R15*ssau,0),ROUND(R15*S15,0))</f>
        <v>0</v>
      </c>
      <c r="U15" s="148">
        <f t="shared" si="10"/>
        <v>0</v>
      </c>
      <c r="V15" s="148">
        <f t="shared" si="11"/>
        <v>0</v>
      </c>
      <c r="W15" s="158">
        <f>ROUND(O15*cl_levy,0)</f>
        <v>0</v>
      </c>
      <c r="X15" s="159">
        <f t="shared" si="15"/>
        <v>0</v>
      </c>
      <c r="Y15" s="160">
        <f>SUM(X13:X15)</f>
        <v>0</v>
      </c>
      <c r="Z15" s="161">
        <v>2007</v>
      </c>
    </row>
    <row r="16" spans="1:26">
      <c r="A16" s="143">
        <f>Costing!$I$13</f>
        <v>1</v>
      </c>
      <c r="B16" s="153">
        <f>IF(Costing!$L$12=TRUE,IF(F16=1,IF(MONTH(E16)=3,IF(VLOOKUP(D15,ceiling,2,FALSE)&lt;=D15-1,1,0),0)+B15,0),0)</f>
        <v>0</v>
      </c>
      <c r="C16" s="153">
        <f>IF(Costing!$L$13=TRUE,IF(B16&lt;&gt;0,-1,0),0)</f>
        <v>0</v>
      </c>
      <c r="D16" s="150">
        <f t="shared" si="12"/>
        <v>1</v>
      </c>
      <c r="E16" s="149">
        <f t="shared" si="13"/>
        <v>39448</v>
      </c>
      <c r="F16" s="154">
        <f t="shared" si="1"/>
        <v>0</v>
      </c>
      <c r="G16" s="149">
        <v>39507</v>
      </c>
      <c r="H16" s="149" t="str">
        <f t="shared" si="2"/>
        <v/>
      </c>
      <c r="I16" s="149" t="str">
        <f t="shared" si="3"/>
        <v/>
      </c>
      <c r="J16" s="155">
        <f t="shared" si="14"/>
        <v>0</v>
      </c>
      <c r="K16" s="156">
        <f t="shared" si="4"/>
        <v>1</v>
      </c>
      <c r="L16" s="148">
        <f>IF(Costing!$I$13=1,0,IF(VLOOKUP(D16,rates_table,2,FALSE)="N",HLOOKUP(E16,sal_rates,D16),HLOOKUP(E16,sal_rates,D16)))</f>
        <v>0</v>
      </c>
      <c r="M16" s="148">
        <f t="shared" si="5"/>
        <v>0</v>
      </c>
      <c r="N16" s="148">
        <f t="shared" si="6"/>
        <v>0</v>
      </c>
      <c r="O16" s="148">
        <f t="shared" si="7"/>
        <v>0</v>
      </c>
      <c r="P16" s="148">
        <f t="shared" si="8"/>
        <v>0</v>
      </c>
      <c r="Q16" s="148">
        <f t="shared" si="9"/>
        <v>0</v>
      </c>
      <c r="R16" s="148">
        <f>IF(Costing!$E$23=TRUE,O16+P16,O16+P16+Q16)</f>
        <v>0</v>
      </c>
      <c r="S16" s="157">
        <v>0.09</v>
      </c>
      <c r="T16" s="148">
        <f>IF(Costing!$E$23=TRUE,ROUND(R16*ssau,0),ROUND(R16*S16,0))</f>
        <v>0</v>
      </c>
      <c r="U16" s="148">
        <f t="shared" si="10"/>
        <v>0</v>
      </c>
      <c r="V16" s="148">
        <f t="shared" si="11"/>
        <v>0</v>
      </c>
      <c r="W16" s="158">
        <f>ROUND(O16*cl_levy,0)</f>
        <v>0</v>
      </c>
      <c r="X16" s="159">
        <f t="shared" si="15"/>
        <v>0</v>
      </c>
    </row>
    <row r="17" spans="1:26">
      <c r="A17" s="143">
        <f>Costing!$I$13</f>
        <v>1</v>
      </c>
      <c r="B17" s="153">
        <f>IF(Costing!$L$12=TRUE,IF(F17=1,IF(MONTH(E17)=3,IF(VLOOKUP(D16,ceiling,2,FALSE)&lt;=D16-1,1,0),0)+B16,0),0)</f>
        <v>0</v>
      </c>
      <c r="C17" s="153">
        <f>IF(Costing!$L$13=TRUE,IF(B17&lt;&gt;0,-1,0),0)</f>
        <v>0</v>
      </c>
      <c r="D17" s="150">
        <f t="shared" si="12"/>
        <v>1</v>
      </c>
      <c r="E17" s="149">
        <f t="shared" si="13"/>
        <v>39508</v>
      </c>
      <c r="F17" s="154">
        <f t="shared" si="1"/>
        <v>0</v>
      </c>
      <c r="G17" s="149">
        <v>39629</v>
      </c>
      <c r="H17" s="149" t="str">
        <f t="shared" si="2"/>
        <v/>
      </c>
      <c r="I17" s="149" t="str">
        <f t="shared" si="3"/>
        <v/>
      </c>
      <c r="J17" s="155">
        <f t="shared" si="14"/>
        <v>0</v>
      </c>
      <c r="K17" s="156">
        <f t="shared" si="4"/>
        <v>1</v>
      </c>
      <c r="L17" s="148">
        <f>IF(Costing!$I$13=1,0,IF(VLOOKUP(D17,rates_table,2,FALSE)="N",HLOOKUP(E17,sal_rates,D17),HLOOKUP(E17,sal_rates,D17)))</f>
        <v>0</v>
      </c>
      <c r="M17" s="148">
        <f t="shared" si="5"/>
        <v>0</v>
      </c>
      <c r="N17" s="148">
        <f t="shared" si="6"/>
        <v>0</v>
      </c>
      <c r="O17" s="148">
        <f t="shared" si="7"/>
        <v>0</v>
      </c>
      <c r="P17" s="148">
        <f t="shared" si="8"/>
        <v>0</v>
      </c>
      <c r="Q17" s="148">
        <f t="shared" si="9"/>
        <v>0</v>
      </c>
      <c r="R17" s="148">
        <f>IF(Costing!$E$23=TRUE,O17+P17,O17+P17+Q17)</f>
        <v>0</v>
      </c>
      <c r="S17" s="157">
        <v>0.09</v>
      </c>
      <c r="T17" s="148">
        <f>IF(Costing!$E$23=TRUE,ROUND(R17*ssau,0),ROUND(R17*S17,0))</f>
        <v>0</v>
      </c>
      <c r="U17" s="148">
        <f t="shared" si="10"/>
        <v>0</v>
      </c>
      <c r="V17" s="148">
        <f t="shared" si="11"/>
        <v>0</v>
      </c>
      <c r="W17" s="158">
        <f>ROUND(O17*cl_levy,0)</f>
        <v>0</v>
      </c>
      <c r="X17" s="159">
        <f t="shared" si="15"/>
        <v>0</v>
      </c>
    </row>
    <row r="18" spans="1:26">
      <c r="A18" s="143">
        <f>Costing!$I$13</f>
        <v>1</v>
      </c>
      <c r="B18" s="153">
        <f>IF(Costing!$L$12=TRUE,IF(F18=1,IF(MONTH(E18)=3,IF(VLOOKUP(D17,ceiling,2,FALSE)&lt;=D17-1,1,0),0)+B17,0),0)</f>
        <v>0</v>
      </c>
      <c r="C18" s="153">
        <f>IF(Costing!$L$13=TRUE,IF(B18&lt;&gt;0,-1,0),0)</f>
        <v>0</v>
      </c>
      <c r="D18" s="150">
        <f t="shared" si="12"/>
        <v>1</v>
      </c>
      <c r="E18" s="149">
        <f t="shared" si="13"/>
        <v>39630</v>
      </c>
      <c r="F18" s="154">
        <f t="shared" si="1"/>
        <v>0</v>
      </c>
      <c r="G18" s="149">
        <v>39813</v>
      </c>
      <c r="H18" s="149" t="str">
        <f t="shared" si="2"/>
        <v/>
      </c>
      <c r="I18" s="149" t="str">
        <f t="shared" si="3"/>
        <v/>
      </c>
      <c r="J18" s="155">
        <f t="shared" si="14"/>
        <v>0</v>
      </c>
      <c r="K18" s="156">
        <f t="shared" si="4"/>
        <v>1</v>
      </c>
      <c r="L18" s="148">
        <f>IF(Costing!$I$13=1,0,IF(VLOOKUP(D18,rates_table,2,FALSE)="N",HLOOKUP(E18,sal_rates,D18),HLOOKUP(E18,sal_rates,D18)))</f>
        <v>0</v>
      </c>
      <c r="M18" s="148">
        <f t="shared" si="5"/>
        <v>0</v>
      </c>
      <c r="N18" s="148">
        <f t="shared" si="6"/>
        <v>0</v>
      </c>
      <c r="O18" s="148">
        <f t="shared" si="7"/>
        <v>0</v>
      </c>
      <c r="P18" s="148">
        <f t="shared" si="8"/>
        <v>0</v>
      </c>
      <c r="Q18" s="148">
        <f t="shared" si="9"/>
        <v>0</v>
      </c>
      <c r="R18" s="148">
        <f>IF(Costing!$E$23=TRUE,O18+P18,O18+P18+Q18)</f>
        <v>0</v>
      </c>
      <c r="S18" s="157">
        <v>0.09</v>
      </c>
      <c r="T18" s="148">
        <f>IF(Costing!$E$23=TRUE,ROUND(R18*ssau,0),ROUND(R18*S18,0))</f>
        <v>0</v>
      </c>
      <c r="U18" s="148">
        <f t="shared" si="10"/>
        <v>0</v>
      </c>
      <c r="V18" s="148">
        <f t="shared" si="11"/>
        <v>0</v>
      </c>
      <c r="W18" s="158">
        <f>ROUND(O18*cl_levy,0)</f>
        <v>0</v>
      </c>
      <c r="X18" s="159">
        <f t="shared" si="15"/>
        <v>0</v>
      </c>
      <c r="Y18" s="160">
        <f>SUM(X16:X18)</f>
        <v>0</v>
      </c>
      <c r="Z18" s="161">
        <f>Z15+1</f>
        <v>2008</v>
      </c>
    </row>
    <row r="19" spans="1:26">
      <c r="A19" s="143">
        <f>Costing!$I$13</f>
        <v>1</v>
      </c>
      <c r="B19" s="153">
        <f>IF(Costing!$L$12=TRUE,IF(F19=1,IF(MONTH(E19)=3,IF(VLOOKUP(D18,ceiling,2,FALSE)&lt;=D18-1,1,0),0)+B18,0),0)</f>
        <v>0</v>
      </c>
      <c r="C19" s="153">
        <f>IF(Costing!$L$13=TRUE,IF(B19&lt;&gt;0,-1,0),0)</f>
        <v>0</v>
      </c>
      <c r="D19" s="150">
        <f t="shared" si="12"/>
        <v>1</v>
      </c>
      <c r="E19" s="149">
        <f t="shared" si="13"/>
        <v>39814</v>
      </c>
      <c r="F19" s="154">
        <f t="shared" si="1"/>
        <v>0</v>
      </c>
      <c r="G19" s="149">
        <v>39872</v>
      </c>
      <c r="H19" s="149" t="str">
        <f t="shared" si="2"/>
        <v/>
      </c>
      <c r="I19" s="149" t="str">
        <f t="shared" si="3"/>
        <v/>
      </c>
      <c r="J19" s="155">
        <f t="shared" si="14"/>
        <v>0</v>
      </c>
      <c r="K19" s="156">
        <f t="shared" si="4"/>
        <v>1</v>
      </c>
      <c r="L19" s="148">
        <f>IF(Costing!$I$13=1,0,IF(VLOOKUP(D19,rates_table,2,FALSE)="N",HLOOKUP(E19,sal_rates,D19),HLOOKUP(E19,sal_rates,D19)))</f>
        <v>0</v>
      </c>
      <c r="M19" s="148">
        <f t="shared" si="5"/>
        <v>0</v>
      </c>
      <c r="N19" s="148">
        <f t="shared" si="6"/>
        <v>0</v>
      </c>
      <c r="O19" s="148">
        <f t="shared" si="7"/>
        <v>0</v>
      </c>
      <c r="P19" s="148">
        <f t="shared" si="8"/>
        <v>0</v>
      </c>
      <c r="Q19" s="148">
        <f t="shared" si="9"/>
        <v>0</v>
      </c>
      <c r="R19" s="148">
        <f>IF(Costing!$E$23=TRUE,O19+P19,O19+P19+Q19)</f>
        <v>0</v>
      </c>
      <c r="S19" s="157">
        <v>0.09</v>
      </c>
      <c r="T19" s="148">
        <f>IF(Costing!$E$23=TRUE,ROUND(R19*ssau,0),ROUND(R19*S19,0))</f>
        <v>0</v>
      </c>
      <c r="U19" s="148">
        <f t="shared" si="10"/>
        <v>0</v>
      </c>
      <c r="V19" s="148">
        <f t="shared" si="11"/>
        <v>0</v>
      </c>
      <c r="W19" s="158">
        <f>ROUND(O19*cl_levy,0)</f>
        <v>0</v>
      </c>
      <c r="X19" s="159">
        <f t="shared" si="15"/>
        <v>0</v>
      </c>
    </row>
    <row r="20" spans="1:26">
      <c r="A20" s="143">
        <f>Costing!$I$13</f>
        <v>1</v>
      </c>
      <c r="B20" s="153">
        <f>IF(Costing!$L$12=TRUE,IF(F20=1,IF(MONTH(E20)=3,IF(VLOOKUP(D19,ceiling,2,FALSE)&lt;=D19-1,1,0),0)+B19,0),0)</f>
        <v>0</v>
      </c>
      <c r="C20" s="153">
        <f>IF(Costing!$L$13=TRUE,IF(B20&lt;&gt;0,-1,0),0)</f>
        <v>0</v>
      </c>
      <c r="D20" s="150">
        <f t="shared" si="12"/>
        <v>1</v>
      </c>
      <c r="E20" s="149">
        <f t="shared" si="13"/>
        <v>39873</v>
      </c>
      <c r="F20" s="154">
        <f t="shared" si="1"/>
        <v>0</v>
      </c>
      <c r="G20" s="149">
        <v>39994</v>
      </c>
      <c r="H20" s="149" t="str">
        <f t="shared" si="2"/>
        <v/>
      </c>
      <c r="I20" s="149" t="str">
        <f t="shared" si="3"/>
        <v/>
      </c>
      <c r="J20" s="155">
        <f t="shared" si="14"/>
        <v>0</v>
      </c>
      <c r="K20" s="156">
        <f t="shared" si="4"/>
        <v>1</v>
      </c>
      <c r="L20" s="148">
        <f>IF(Costing!$I$13=1,0,IF(VLOOKUP(D20,rates_table,2,FALSE)="N",HLOOKUP(E20,sal_rates,D20),HLOOKUP(E20,sal_rates,D20)))</f>
        <v>0</v>
      </c>
      <c r="M20" s="148">
        <f t="shared" si="5"/>
        <v>0</v>
      </c>
      <c r="N20" s="148">
        <f t="shared" si="6"/>
        <v>0</v>
      </c>
      <c r="O20" s="148">
        <f t="shared" si="7"/>
        <v>0</v>
      </c>
      <c r="P20" s="148">
        <f t="shared" si="8"/>
        <v>0</v>
      </c>
      <c r="Q20" s="148">
        <f t="shared" si="9"/>
        <v>0</v>
      </c>
      <c r="R20" s="148">
        <f>IF(Costing!$E$23=TRUE,O20+P20,O20+P20+Q20)</f>
        <v>0</v>
      </c>
      <c r="S20" s="157">
        <v>0.09</v>
      </c>
      <c r="T20" s="148">
        <f>IF(Costing!$E$23=TRUE,ROUND(R20*ssau,0),ROUND(R20*S20,0))</f>
        <v>0</v>
      </c>
      <c r="U20" s="148">
        <f t="shared" si="10"/>
        <v>0</v>
      </c>
      <c r="V20" s="148">
        <f t="shared" si="11"/>
        <v>0</v>
      </c>
      <c r="W20" s="158">
        <f>ROUND(O20*cl_levy,0)</f>
        <v>0</v>
      </c>
      <c r="X20" s="159">
        <f t="shared" si="15"/>
        <v>0</v>
      </c>
    </row>
    <row r="21" spans="1:26">
      <c r="A21" s="143">
        <f>Costing!$I$13</f>
        <v>1</v>
      </c>
      <c r="B21" s="153">
        <f>IF(Costing!$L$12=TRUE,IF(F21=1,IF(MONTH(E21)=3,IF(VLOOKUP(D20,ceiling,2,FALSE)&lt;=D20-1,1,0),0)+B20,0),0)</f>
        <v>0</v>
      </c>
      <c r="C21" s="153">
        <f>IF(Costing!$L$13=TRUE,IF(B21&lt;&gt;0,-1,0),0)</f>
        <v>0</v>
      </c>
      <c r="D21" s="150">
        <f t="shared" si="12"/>
        <v>1</v>
      </c>
      <c r="E21" s="149">
        <f t="shared" si="13"/>
        <v>39995</v>
      </c>
      <c r="F21" s="154">
        <f t="shared" si="1"/>
        <v>0</v>
      </c>
      <c r="G21" s="149">
        <v>40178</v>
      </c>
      <c r="H21" s="149" t="str">
        <f t="shared" si="2"/>
        <v/>
      </c>
      <c r="I21" s="149" t="str">
        <f t="shared" si="3"/>
        <v/>
      </c>
      <c r="J21" s="155">
        <f t="shared" si="14"/>
        <v>0</v>
      </c>
      <c r="K21" s="156">
        <f t="shared" si="4"/>
        <v>1</v>
      </c>
      <c r="L21" s="148">
        <f>IF(Costing!$I$13=1,0,IF(VLOOKUP(D21,rates_table,2,FALSE)="N",HLOOKUP(E21,sal_rates,D21),HLOOKUP(E21,sal_rates,D21)))</f>
        <v>0</v>
      </c>
      <c r="M21" s="148">
        <f t="shared" si="5"/>
        <v>0</v>
      </c>
      <c r="N21" s="148">
        <f t="shared" si="6"/>
        <v>0</v>
      </c>
      <c r="O21" s="148">
        <f t="shared" si="7"/>
        <v>0</v>
      </c>
      <c r="P21" s="148">
        <f t="shared" si="8"/>
        <v>0</v>
      </c>
      <c r="Q21" s="148">
        <f t="shared" si="9"/>
        <v>0</v>
      </c>
      <c r="R21" s="148">
        <f>IF(Costing!$E$23=TRUE,O21+P21,O21+P21+Q21)</f>
        <v>0</v>
      </c>
      <c r="S21" s="157">
        <v>0.09</v>
      </c>
      <c r="T21" s="148">
        <f>IF(Costing!$E$23=TRUE,ROUND(R21*ssau,0),ROUND(R21*S21,0))</f>
        <v>0</v>
      </c>
      <c r="U21" s="148">
        <f t="shared" si="10"/>
        <v>0</v>
      </c>
      <c r="V21" s="148">
        <f t="shared" si="11"/>
        <v>0</v>
      </c>
      <c r="W21" s="158">
        <f>ROUND(O21*cl_levy,0)</f>
        <v>0</v>
      </c>
      <c r="X21" s="159">
        <f t="shared" si="15"/>
        <v>0</v>
      </c>
      <c r="Y21" s="160">
        <f>SUM(X19:X21)</f>
        <v>0</v>
      </c>
      <c r="Z21" s="161">
        <f>Z18+1</f>
        <v>2009</v>
      </c>
    </row>
    <row r="22" spans="1:26">
      <c r="A22" s="143">
        <f>Costing!$I$13</f>
        <v>1</v>
      </c>
      <c r="B22" s="153">
        <f>IF(Costing!$L$12=TRUE,IF(F22=1,IF(MONTH(E22)=3,IF(VLOOKUP(D21,ceiling,2,FALSE)&lt;=D21-1,1,0),0)+B21,0),0)</f>
        <v>0</v>
      </c>
      <c r="C22" s="153">
        <f>IF(Costing!$L$13=TRUE,IF(B22&lt;&gt;0,-1,0),0)</f>
        <v>0</v>
      </c>
      <c r="D22" s="150">
        <f t="shared" si="12"/>
        <v>1</v>
      </c>
      <c r="E22" s="149">
        <f t="shared" si="13"/>
        <v>40179</v>
      </c>
      <c r="F22" s="154">
        <f t="shared" si="1"/>
        <v>0</v>
      </c>
      <c r="G22" s="149">
        <v>40237</v>
      </c>
      <c r="H22" s="149" t="str">
        <f t="shared" si="2"/>
        <v/>
      </c>
      <c r="I22" s="149" t="str">
        <f t="shared" si="3"/>
        <v/>
      </c>
      <c r="J22" s="155">
        <f t="shared" si="14"/>
        <v>0</v>
      </c>
      <c r="K22" s="156">
        <f t="shared" si="4"/>
        <v>1</v>
      </c>
      <c r="L22" s="148">
        <f>IF(Costing!$I$13=1,0,IF(VLOOKUP(D22,rates_table,2,FALSE)="N",HLOOKUP(E22,sal_rates,D22),HLOOKUP(E22,sal_rates,D22)))</f>
        <v>0</v>
      </c>
      <c r="M22" s="148">
        <f t="shared" si="5"/>
        <v>0</v>
      </c>
      <c r="N22" s="148">
        <f t="shared" si="6"/>
        <v>0</v>
      </c>
      <c r="O22" s="148">
        <f t="shared" si="7"/>
        <v>0</v>
      </c>
      <c r="P22" s="148">
        <f t="shared" si="8"/>
        <v>0</v>
      </c>
      <c r="Q22" s="148">
        <f t="shared" si="9"/>
        <v>0</v>
      </c>
      <c r="R22" s="148">
        <f>IF(Costing!$E$23=TRUE,O22+P22,O22+P22+Q22)</f>
        <v>0</v>
      </c>
      <c r="S22" s="157">
        <v>0.09</v>
      </c>
      <c r="T22" s="148">
        <f>IF(Costing!$E$23=TRUE,ROUND(R22*ssau,0),ROUND(R22*S22,0))</f>
        <v>0</v>
      </c>
      <c r="U22" s="148">
        <f t="shared" si="10"/>
        <v>0</v>
      </c>
      <c r="V22" s="148">
        <f t="shared" si="11"/>
        <v>0</v>
      </c>
      <c r="W22" s="158">
        <f>ROUND(O22*cl_levy,0)</f>
        <v>0</v>
      </c>
      <c r="X22" s="159">
        <f t="shared" si="15"/>
        <v>0</v>
      </c>
    </row>
    <row r="23" spans="1:26">
      <c r="A23" s="143">
        <f>Costing!$I$13</f>
        <v>1</v>
      </c>
      <c r="B23" s="153">
        <f>IF(Costing!$L$12=TRUE,IF(F23=1,IF(MONTH(E23)=3,IF(VLOOKUP(D22,ceiling,2,FALSE)&lt;=D22-1,1,0),0)+B22,0),0)</f>
        <v>0</v>
      </c>
      <c r="C23" s="153">
        <f>IF(Costing!$L$13=TRUE,IF(B23&lt;&gt;0,-1,0),0)</f>
        <v>0</v>
      </c>
      <c r="D23" s="150">
        <f t="shared" si="12"/>
        <v>1</v>
      </c>
      <c r="E23" s="149">
        <f t="shared" si="13"/>
        <v>40238</v>
      </c>
      <c r="F23" s="154">
        <f t="shared" si="1"/>
        <v>0</v>
      </c>
      <c r="G23" s="149">
        <v>40359</v>
      </c>
      <c r="H23" s="149" t="str">
        <f t="shared" si="2"/>
        <v/>
      </c>
      <c r="I23" s="149" t="str">
        <f t="shared" si="3"/>
        <v/>
      </c>
      <c r="J23" s="155">
        <f t="shared" si="14"/>
        <v>0</v>
      </c>
      <c r="K23" s="156">
        <f t="shared" si="4"/>
        <v>1</v>
      </c>
      <c r="L23" s="148">
        <f>IF(Costing!$I$13=1,0,IF(VLOOKUP(D23,rates_table,2,FALSE)="N",HLOOKUP(E23,sal_rates,D23),HLOOKUP(E23,sal_rates,D23)))</f>
        <v>0</v>
      </c>
      <c r="M23" s="148">
        <f t="shared" si="5"/>
        <v>0</v>
      </c>
      <c r="N23" s="148">
        <f t="shared" si="6"/>
        <v>0</v>
      </c>
      <c r="O23" s="148">
        <f t="shared" si="7"/>
        <v>0</v>
      </c>
      <c r="P23" s="148">
        <f t="shared" si="8"/>
        <v>0</v>
      </c>
      <c r="Q23" s="148">
        <f t="shared" si="9"/>
        <v>0</v>
      </c>
      <c r="R23" s="148">
        <f>IF(Costing!$E$23=TRUE,O23+P23,O23+P23+Q23)</f>
        <v>0</v>
      </c>
      <c r="S23" s="157">
        <v>0.09</v>
      </c>
      <c r="T23" s="148">
        <f>IF(Costing!$E$23=TRUE,ROUND(R23*ssau,0),ROUND(R23*S23,0))</f>
        <v>0</v>
      </c>
      <c r="U23" s="148">
        <f t="shared" si="10"/>
        <v>0</v>
      </c>
      <c r="V23" s="148">
        <f t="shared" si="11"/>
        <v>0</v>
      </c>
      <c r="W23" s="158">
        <f>ROUND(O23*cl_levy,0)</f>
        <v>0</v>
      </c>
      <c r="X23" s="159">
        <f t="shared" si="15"/>
        <v>0</v>
      </c>
    </row>
    <row r="24" spans="1:26">
      <c r="A24" s="143">
        <f>Costing!$I$13</f>
        <v>1</v>
      </c>
      <c r="B24" s="153">
        <f>IF(Costing!$L$12=TRUE,IF(F24=1,IF(MONTH(E24)=3,IF(VLOOKUP(D23,ceiling,2,FALSE)&lt;=D23-1,1,0),0)+B23,0),0)</f>
        <v>0</v>
      </c>
      <c r="C24" s="153">
        <f>IF(Costing!$L$13=TRUE,IF(B24&lt;&gt;0,-1,0),0)</f>
        <v>0</v>
      </c>
      <c r="D24" s="150">
        <f t="shared" si="12"/>
        <v>1</v>
      </c>
      <c r="E24" s="149">
        <f t="shared" si="13"/>
        <v>40360</v>
      </c>
      <c r="F24" s="154">
        <f t="shared" si="1"/>
        <v>0</v>
      </c>
      <c r="G24" s="149">
        <v>40543</v>
      </c>
      <c r="H24" s="149" t="str">
        <f t="shared" si="2"/>
        <v/>
      </c>
      <c r="I24" s="149" t="str">
        <f t="shared" si="3"/>
        <v/>
      </c>
      <c r="J24" s="155">
        <f t="shared" si="14"/>
        <v>0</v>
      </c>
      <c r="K24" s="156">
        <f t="shared" si="4"/>
        <v>1</v>
      </c>
      <c r="L24" s="148">
        <f>IF(Costing!$I$13=1,0,IF(VLOOKUP(D24,rates_table,2,FALSE)="N",HLOOKUP(E24,sal_rates,D24),HLOOKUP(E24,sal_rates,D24)))</f>
        <v>0</v>
      </c>
      <c r="M24" s="148">
        <f t="shared" si="5"/>
        <v>0</v>
      </c>
      <c r="N24" s="148">
        <f t="shared" si="6"/>
        <v>0</v>
      </c>
      <c r="O24" s="148">
        <f t="shared" si="7"/>
        <v>0</v>
      </c>
      <c r="P24" s="148">
        <f t="shared" si="8"/>
        <v>0</v>
      </c>
      <c r="Q24" s="148">
        <f t="shared" si="9"/>
        <v>0</v>
      </c>
      <c r="R24" s="148">
        <f>IF(Costing!$E$23=TRUE,O24+P24,O24+P24+Q24)</f>
        <v>0</v>
      </c>
      <c r="S24" s="157">
        <v>0.09</v>
      </c>
      <c r="T24" s="148">
        <f>IF(Costing!$E$23=TRUE,ROUND(R24*ssau,0),ROUND(R24*S24,0))</f>
        <v>0</v>
      </c>
      <c r="U24" s="148">
        <f t="shared" si="10"/>
        <v>0</v>
      </c>
      <c r="V24" s="148">
        <f t="shared" si="11"/>
        <v>0</v>
      </c>
      <c r="W24" s="158">
        <f>ROUND(O24*cl_levy,0)</f>
        <v>0</v>
      </c>
      <c r="X24" s="159">
        <f t="shared" si="15"/>
        <v>0</v>
      </c>
      <c r="Y24" s="160">
        <f>SUM(X22:X24)</f>
        <v>0</v>
      </c>
      <c r="Z24" s="161">
        <f>Z21+1</f>
        <v>2010</v>
      </c>
    </row>
    <row r="25" spans="1:26">
      <c r="A25" s="143">
        <f>Costing!$I$13</f>
        <v>1</v>
      </c>
      <c r="B25" s="153">
        <f>IF(Costing!$L$12=TRUE,IF(F25=1,IF(MONTH(E25)=3,IF(VLOOKUP(D24,ceiling,2,FALSE)&lt;=D24-1,1,0),0)+B24,0),0)</f>
        <v>0</v>
      </c>
      <c r="C25" s="153">
        <f>IF(Costing!$L$13=TRUE,IF(B25&lt;&gt;0,-1,0),0)</f>
        <v>0</v>
      </c>
      <c r="D25" s="150">
        <f t="shared" si="12"/>
        <v>1</v>
      </c>
      <c r="E25" s="149">
        <f t="shared" si="13"/>
        <v>40544</v>
      </c>
      <c r="F25" s="154">
        <f t="shared" si="1"/>
        <v>0</v>
      </c>
      <c r="G25" s="149">
        <v>40602</v>
      </c>
      <c r="H25" s="149" t="str">
        <f t="shared" si="2"/>
        <v/>
      </c>
      <c r="I25" s="149" t="str">
        <f t="shared" si="3"/>
        <v/>
      </c>
      <c r="J25" s="155">
        <f t="shared" si="14"/>
        <v>0</v>
      </c>
      <c r="K25" s="156">
        <f t="shared" si="4"/>
        <v>1</v>
      </c>
      <c r="L25" s="148">
        <f>IF(Costing!$I$13=1,0,IF(VLOOKUP(D25,rates_table,2,FALSE)="N",HLOOKUP(E25,sal_rates,D25),HLOOKUP(E25,sal_rates,D25)))</f>
        <v>0</v>
      </c>
      <c r="M25" s="148">
        <f t="shared" si="5"/>
        <v>0</v>
      </c>
      <c r="N25" s="148">
        <f t="shared" si="6"/>
        <v>0</v>
      </c>
      <c r="O25" s="148">
        <f t="shared" si="7"/>
        <v>0</v>
      </c>
      <c r="P25" s="148">
        <f t="shared" si="8"/>
        <v>0</v>
      </c>
      <c r="Q25" s="148">
        <f t="shared" si="9"/>
        <v>0</v>
      </c>
      <c r="R25" s="148">
        <f>IF(Costing!$E$23=TRUE,O25+P25,O25+P25+Q25)</f>
        <v>0</v>
      </c>
      <c r="S25" s="157">
        <v>0.09</v>
      </c>
      <c r="T25" s="148">
        <f>IF(Costing!$E$23=TRUE,ROUND(R25*ssau,0),ROUND(R25*S25,0))</f>
        <v>0</v>
      </c>
      <c r="U25" s="148">
        <f t="shared" si="10"/>
        <v>0</v>
      </c>
      <c r="V25" s="148">
        <f t="shared" si="11"/>
        <v>0</v>
      </c>
      <c r="W25" s="158">
        <f>ROUND(O25*cl_levy,0)</f>
        <v>0</v>
      </c>
      <c r="X25" s="159">
        <f t="shared" si="15"/>
        <v>0</v>
      </c>
    </row>
    <row r="26" spans="1:26">
      <c r="A26" s="143">
        <f>Costing!$I$13</f>
        <v>1</v>
      </c>
      <c r="B26" s="153">
        <f>IF(Costing!$L$12=TRUE,IF(F26=1,IF(MONTH(E26)=3,IF(VLOOKUP(D25,ceiling,2,FALSE)&lt;=D25-1,1,0),0)+B25,0),0)</f>
        <v>0</v>
      </c>
      <c r="C26" s="153">
        <f>IF(Costing!$L$13=TRUE,IF(B26&lt;&gt;0,-1,0),0)</f>
        <v>0</v>
      </c>
      <c r="D26" s="150">
        <f t="shared" si="12"/>
        <v>1</v>
      </c>
      <c r="E26" s="149">
        <f t="shared" si="13"/>
        <v>40603</v>
      </c>
      <c r="F26" s="154">
        <f t="shared" si="1"/>
        <v>0</v>
      </c>
      <c r="G26" s="149">
        <v>40724</v>
      </c>
      <c r="H26" s="149" t="str">
        <f t="shared" si="2"/>
        <v/>
      </c>
      <c r="I26" s="149" t="str">
        <f t="shared" si="3"/>
        <v/>
      </c>
      <c r="J26" s="155">
        <f t="shared" si="14"/>
        <v>0</v>
      </c>
      <c r="K26" s="156">
        <f t="shared" si="4"/>
        <v>1</v>
      </c>
      <c r="L26" s="148">
        <f>IF(Costing!$I$13=1,0,IF(VLOOKUP(D26,rates_table,2,FALSE)="N",HLOOKUP(E26,sal_rates,D26),HLOOKUP(E26,sal_rates,D26)))</f>
        <v>0</v>
      </c>
      <c r="M26" s="148">
        <f t="shared" si="5"/>
        <v>0</v>
      </c>
      <c r="N26" s="148">
        <f t="shared" si="6"/>
        <v>0</v>
      </c>
      <c r="O26" s="148">
        <f t="shared" si="7"/>
        <v>0</v>
      </c>
      <c r="P26" s="148">
        <f t="shared" si="8"/>
        <v>0</v>
      </c>
      <c r="Q26" s="148">
        <f t="shared" si="9"/>
        <v>0</v>
      </c>
      <c r="R26" s="148">
        <f>IF(Costing!$E$23=TRUE,O26+P26,O26+P26+Q26)</f>
        <v>0</v>
      </c>
      <c r="S26" s="157">
        <v>0.09</v>
      </c>
      <c r="T26" s="148">
        <f>IF(Costing!$E$23=TRUE,ROUND(R26*ssau,0),ROUND(R26*S26,0))</f>
        <v>0</v>
      </c>
      <c r="U26" s="148">
        <f t="shared" si="10"/>
        <v>0</v>
      </c>
      <c r="V26" s="148">
        <f t="shared" si="11"/>
        <v>0</v>
      </c>
      <c r="W26" s="158">
        <f>ROUND(O26*cl_levy,0)</f>
        <v>0</v>
      </c>
      <c r="X26" s="159">
        <f t="shared" si="15"/>
        <v>0</v>
      </c>
    </row>
    <row r="27" spans="1:26">
      <c r="A27" s="143">
        <f>Costing!$I$13</f>
        <v>1</v>
      </c>
      <c r="B27" s="153">
        <f>IF(Costing!$L$12=TRUE,IF(F27=1,IF(MONTH(E27)=3,IF(VLOOKUP(D26,ceiling,2,FALSE)&lt;=D26-1,1,0),0)+B26,0),0)</f>
        <v>0</v>
      </c>
      <c r="C27" s="153">
        <f>IF(Costing!$L$13=TRUE,IF(B27&lt;&gt;0,-1,0),0)</f>
        <v>0</v>
      </c>
      <c r="D27" s="150">
        <f t="shared" si="12"/>
        <v>1</v>
      </c>
      <c r="E27" s="149">
        <f t="shared" si="13"/>
        <v>40725</v>
      </c>
      <c r="F27" s="154">
        <f t="shared" si="1"/>
        <v>0</v>
      </c>
      <c r="G27" s="149">
        <v>40908</v>
      </c>
      <c r="H27" s="149" t="str">
        <f t="shared" si="2"/>
        <v/>
      </c>
      <c r="I27" s="149" t="str">
        <f t="shared" si="3"/>
        <v/>
      </c>
      <c r="J27" s="155">
        <f t="shared" si="14"/>
        <v>0</v>
      </c>
      <c r="K27" s="156">
        <f t="shared" si="4"/>
        <v>1</v>
      </c>
      <c r="L27" s="148">
        <f>IF(Costing!$I$13=1,0,IF(VLOOKUP(D27,rates_table,2,FALSE)="N",HLOOKUP(E27,sal_rates,D27),HLOOKUP(E27,sal_rates,D27)))</f>
        <v>0</v>
      </c>
      <c r="M27" s="148">
        <f t="shared" si="5"/>
        <v>0</v>
      </c>
      <c r="N27" s="148">
        <f t="shared" si="6"/>
        <v>0</v>
      </c>
      <c r="O27" s="148">
        <f t="shared" si="7"/>
        <v>0</v>
      </c>
      <c r="P27" s="148">
        <f t="shared" si="8"/>
        <v>0</v>
      </c>
      <c r="Q27" s="148">
        <f t="shared" si="9"/>
        <v>0</v>
      </c>
      <c r="R27" s="148">
        <f>IF(Costing!$E$23=TRUE,O27+P27,O27+P27+Q27)</f>
        <v>0</v>
      </c>
      <c r="S27" s="157">
        <v>0.09</v>
      </c>
      <c r="T27" s="148">
        <f>IF(Costing!$E$23=TRUE,ROUND(R27*ssau,0),ROUND(R27*S27,0))</f>
        <v>0</v>
      </c>
      <c r="U27" s="148">
        <f t="shared" si="10"/>
        <v>0</v>
      </c>
      <c r="V27" s="148">
        <f t="shared" si="11"/>
        <v>0</v>
      </c>
      <c r="W27" s="158">
        <f>ROUND(O27*cl_levy,0)</f>
        <v>0</v>
      </c>
      <c r="X27" s="159">
        <f t="shared" si="15"/>
        <v>0</v>
      </c>
      <c r="Y27" s="160">
        <f>SUM(X25:X27)</f>
        <v>0</v>
      </c>
      <c r="Z27" s="161">
        <f>Z24+1</f>
        <v>2011</v>
      </c>
    </row>
    <row r="28" spans="1:26">
      <c r="A28" s="143">
        <f>Costing!$I$13</f>
        <v>1</v>
      </c>
      <c r="B28" s="153">
        <f>IF(Costing!$L$12=TRUE,IF(F28=1,IF(MONTH(E28)=3,IF(VLOOKUP(D27,ceiling,2,FALSE)&lt;=D27-1,1,0),0)+B27,0),0)</f>
        <v>0</v>
      </c>
      <c r="C28" s="153">
        <f>IF(Costing!$L$13=TRUE,IF(B28&lt;&gt;0,-1,0),0)</f>
        <v>0</v>
      </c>
      <c r="D28" s="150">
        <f t="shared" si="12"/>
        <v>1</v>
      </c>
      <c r="E28" s="149">
        <f t="shared" si="13"/>
        <v>40909</v>
      </c>
      <c r="F28" s="154">
        <f t="shared" si="1"/>
        <v>0</v>
      </c>
      <c r="G28" s="149">
        <v>40968</v>
      </c>
      <c r="H28" s="149" t="str">
        <f t="shared" si="2"/>
        <v/>
      </c>
      <c r="I28" s="149" t="str">
        <f t="shared" si="3"/>
        <v/>
      </c>
      <c r="J28" s="155">
        <f t="shared" si="14"/>
        <v>0</v>
      </c>
      <c r="K28" s="156">
        <f t="shared" si="4"/>
        <v>1</v>
      </c>
      <c r="L28" s="148">
        <f>IF(Costing!$I$13=1,0,IF(VLOOKUP(D28,rates_table,2,FALSE)="N",HLOOKUP(E28,sal_rates,D28),HLOOKUP(E28,sal_rates,D28)))</f>
        <v>0</v>
      </c>
      <c r="M28" s="148">
        <f t="shared" si="5"/>
        <v>0</v>
      </c>
      <c r="N28" s="148">
        <f t="shared" si="6"/>
        <v>0</v>
      </c>
      <c r="O28" s="148">
        <f t="shared" si="7"/>
        <v>0</v>
      </c>
      <c r="P28" s="148">
        <f t="shared" si="8"/>
        <v>0</v>
      </c>
      <c r="Q28" s="148">
        <f t="shared" si="9"/>
        <v>0</v>
      </c>
      <c r="R28" s="148">
        <f>IF(Costing!$E$23=TRUE,O28+P28,O28+P28+Q28)</f>
        <v>0</v>
      </c>
      <c r="S28" s="157">
        <v>0.09</v>
      </c>
      <c r="T28" s="148">
        <f>IF(Costing!$E$23=TRUE,ROUND(R28*ssau,0),ROUND(R28*S28,0))</f>
        <v>0</v>
      </c>
      <c r="U28" s="148">
        <f t="shared" si="10"/>
        <v>0</v>
      </c>
      <c r="V28" s="148">
        <f t="shared" si="11"/>
        <v>0</v>
      </c>
      <c r="W28" s="158">
        <f>ROUND(O28*cl_levy,0)</f>
        <v>0</v>
      </c>
      <c r="X28" s="159">
        <f t="shared" si="15"/>
        <v>0</v>
      </c>
    </row>
    <row r="29" spans="1:26">
      <c r="A29" s="143">
        <f>Costing!$I$13</f>
        <v>1</v>
      </c>
      <c r="B29" s="153">
        <f>IF(Costing!$L$12=TRUE,IF(F29=1,IF(MONTH(E29)=3,IF(VLOOKUP(D28,ceiling,2,FALSE)&lt;=D28-1,1,0),0)+B28,0),0)</f>
        <v>0</v>
      </c>
      <c r="C29" s="153">
        <f>IF(Costing!$L$13=TRUE,IF(B29&lt;&gt;0,-1,0),0)</f>
        <v>0</v>
      </c>
      <c r="D29" s="150">
        <f t="shared" si="12"/>
        <v>1</v>
      </c>
      <c r="E29" s="149">
        <f t="shared" si="13"/>
        <v>40969</v>
      </c>
      <c r="F29" s="154">
        <f t="shared" si="1"/>
        <v>0</v>
      </c>
      <c r="G29" s="149">
        <v>41090</v>
      </c>
      <c r="H29" s="149" t="str">
        <f t="shared" si="2"/>
        <v/>
      </c>
      <c r="I29" s="149" t="str">
        <f t="shared" si="3"/>
        <v/>
      </c>
      <c r="J29" s="155">
        <f t="shared" si="14"/>
        <v>0</v>
      </c>
      <c r="K29" s="156">
        <f t="shared" si="4"/>
        <v>1</v>
      </c>
      <c r="L29" s="148">
        <f>IF(Costing!$I$13=1,0,IF(VLOOKUP(D29,rates_table,2,FALSE)="N",HLOOKUP(E29,sal_rates,D29),HLOOKUP(E29,sal_rates,D29)))</f>
        <v>0</v>
      </c>
      <c r="M29" s="148">
        <f t="shared" si="5"/>
        <v>0</v>
      </c>
      <c r="N29" s="148">
        <f t="shared" si="6"/>
        <v>0</v>
      </c>
      <c r="O29" s="148">
        <f t="shared" si="7"/>
        <v>0</v>
      </c>
      <c r="P29" s="148">
        <f t="shared" si="8"/>
        <v>0</v>
      </c>
      <c r="Q29" s="148">
        <f t="shared" si="9"/>
        <v>0</v>
      </c>
      <c r="R29" s="148">
        <f>IF(Costing!$E$23=TRUE,O29+P29,O29+P29+Q29)</f>
        <v>0</v>
      </c>
      <c r="S29" s="157">
        <v>0.09</v>
      </c>
      <c r="T29" s="148">
        <f>IF(Costing!$E$23=TRUE,ROUND(R29*ssau,0),ROUND(R29*S29,0))</f>
        <v>0</v>
      </c>
      <c r="U29" s="148">
        <f t="shared" si="10"/>
        <v>0</v>
      </c>
      <c r="V29" s="148">
        <f t="shared" si="11"/>
        <v>0</v>
      </c>
      <c r="W29" s="158">
        <f>ROUND(O29*cl_levy,0)</f>
        <v>0</v>
      </c>
      <c r="X29" s="159">
        <f t="shared" si="15"/>
        <v>0</v>
      </c>
    </row>
    <row r="30" spans="1:26">
      <c r="A30" s="143">
        <f>Costing!$I$13</f>
        <v>1</v>
      </c>
      <c r="B30" s="153">
        <f>IF(Costing!$L$12=TRUE,IF(F30=1,IF(MONTH(E30)=3,IF(VLOOKUP(D29,ceiling,2,FALSE)&lt;=D29-1,1,0),0)+B29,0),0)</f>
        <v>0</v>
      </c>
      <c r="C30" s="153">
        <f>IF(Costing!$L$13=TRUE,IF(B30&lt;&gt;0,-1,0),0)</f>
        <v>0</v>
      </c>
      <c r="D30" s="150">
        <f t="shared" si="12"/>
        <v>1</v>
      </c>
      <c r="E30" s="149">
        <f t="shared" si="13"/>
        <v>41091</v>
      </c>
      <c r="F30" s="154">
        <f t="shared" si="1"/>
        <v>0</v>
      </c>
      <c r="G30" s="149">
        <v>41274</v>
      </c>
      <c r="H30" s="149" t="str">
        <f t="shared" si="2"/>
        <v/>
      </c>
      <c r="I30" s="149" t="str">
        <f t="shared" si="3"/>
        <v/>
      </c>
      <c r="J30" s="155">
        <f t="shared" si="14"/>
        <v>0</v>
      </c>
      <c r="K30" s="156">
        <f t="shared" si="4"/>
        <v>1</v>
      </c>
      <c r="L30" s="148">
        <f>IF(Costing!$I$13=1,0,IF(VLOOKUP(D30,rates_table,2,FALSE)="N",HLOOKUP(E30,sal_rates,D30),HLOOKUP(E30,sal_rates,D30)))</f>
        <v>0</v>
      </c>
      <c r="M30" s="148">
        <f t="shared" si="5"/>
        <v>0</v>
      </c>
      <c r="N30" s="148">
        <f t="shared" si="6"/>
        <v>0</v>
      </c>
      <c r="O30" s="148">
        <f t="shared" si="7"/>
        <v>0</v>
      </c>
      <c r="P30" s="148">
        <f t="shared" si="8"/>
        <v>0</v>
      </c>
      <c r="Q30" s="148">
        <f t="shared" si="9"/>
        <v>0</v>
      </c>
      <c r="R30" s="148">
        <f>IF(Costing!$E$23=TRUE,O30+P30,O30+P30+Q30)</f>
        <v>0</v>
      </c>
      <c r="S30" s="157">
        <v>0.09</v>
      </c>
      <c r="T30" s="148">
        <f>IF(Costing!$E$23=TRUE,ROUND(R30*ssau,0),ROUND(R30*S30,0))</f>
        <v>0</v>
      </c>
      <c r="U30" s="148">
        <f t="shared" si="10"/>
        <v>0</v>
      </c>
      <c r="V30" s="148">
        <f t="shared" si="11"/>
        <v>0</v>
      </c>
      <c r="W30" s="158">
        <f>ROUND(O30*cl_levy,0)</f>
        <v>0</v>
      </c>
      <c r="X30" s="159">
        <f t="shared" si="15"/>
        <v>0</v>
      </c>
      <c r="Y30" s="160">
        <f>SUM(X28:X30)</f>
        <v>0</v>
      </c>
      <c r="Z30" s="161">
        <f>Z27+1</f>
        <v>2012</v>
      </c>
    </row>
    <row r="31" spans="1:26">
      <c r="A31" s="143">
        <f>Costing!$I$13</f>
        <v>1</v>
      </c>
      <c r="B31" s="153">
        <f>IF(Costing!$L$12=TRUE,IF(F31=1,IF(MONTH(E31)=3,IF(VLOOKUP(D30,ceiling,2,FALSE)&lt;=D30-1,1,0),0)+B30,0),0)</f>
        <v>0</v>
      </c>
      <c r="C31" s="153">
        <f>IF(Costing!$L$13=TRUE,IF(B31&lt;&gt;0,-1,0),0)</f>
        <v>0</v>
      </c>
      <c r="D31" s="150">
        <f t="shared" si="12"/>
        <v>1</v>
      </c>
      <c r="E31" s="149">
        <f t="shared" si="13"/>
        <v>41275</v>
      </c>
      <c r="F31" s="154">
        <f t="shared" si="1"/>
        <v>0</v>
      </c>
      <c r="G31" s="149">
        <v>41333</v>
      </c>
      <c r="H31" s="149" t="str">
        <f t="shared" si="2"/>
        <v/>
      </c>
      <c r="I31" s="149" t="str">
        <f t="shared" si="3"/>
        <v/>
      </c>
      <c r="J31" s="155">
        <f t="shared" si="14"/>
        <v>0</v>
      </c>
      <c r="K31" s="156">
        <f t="shared" si="4"/>
        <v>1</v>
      </c>
      <c r="L31" s="148">
        <f>IF(Costing!$I$13=1,0,IF(VLOOKUP(D31,rates_table,2,FALSE)="N",HLOOKUP(E31,sal_rates,D31),HLOOKUP(E31,sal_rates,D31)))</f>
        <v>0</v>
      </c>
      <c r="M31" s="148">
        <f t="shared" si="5"/>
        <v>0</v>
      </c>
      <c r="N31" s="148">
        <f t="shared" si="6"/>
        <v>0</v>
      </c>
      <c r="O31" s="148">
        <f t="shared" si="7"/>
        <v>0</v>
      </c>
      <c r="P31" s="148">
        <f t="shared" si="8"/>
        <v>0</v>
      </c>
      <c r="Q31" s="148">
        <f t="shared" si="9"/>
        <v>0</v>
      </c>
      <c r="R31" s="148">
        <f>IF(Costing!$E$23=TRUE,O31+P31,O31+P31+Q31)</f>
        <v>0</v>
      </c>
      <c r="S31" s="157">
        <v>0.09</v>
      </c>
      <c r="T31" s="148">
        <f>IF(Costing!$E$23=TRUE,ROUND(R31*ssau,0),ROUND(R31*S31,0))</f>
        <v>0</v>
      </c>
      <c r="U31" s="148">
        <f t="shared" si="10"/>
        <v>0</v>
      </c>
      <c r="V31" s="148">
        <f t="shared" si="11"/>
        <v>0</v>
      </c>
      <c r="W31" s="158">
        <f>ROUND(O31*cl_levy,0)</f>
        <v>0</v>
      </c>
      <c r="X31" s="159">
        <f t="shared" si="15"/>
        <v>0</v>
      </c>
    </row>
    <row r="32" spans="1:26">
      <c r="A32" s="143">
        <f>Costing!$I$13</f>
        <v>1</v>
      </c>
      <c r="B32" s="153">
        <f>IF(Costing!$L$12=TRUE,IF(F32=1,IF(MONTH(E32)=3,IF(VLOOKUP(D31,ceiling,2,FALSE)&lt;=D31-1,1,0),0)+B31,0),0)</f>
        <v>0</v>
      </c>
      <c r="C32" s="153">
        <f>IF(Costing!$L$13=TRUE,IF(B32&lt;&gt;0,-1,0),0)</f>
        <v>0</v>
      </c>
      <c r="D32" s="150">
        <f t="shared" si="12"/>
        <v>1</v>
      </c>
      <c r="E32" s="149">
        <f t="shared" si="13"/>
        <v>41334</v>
      </c>
      <c r="F32" s="154">
        <f t="shared" si="1"/>
        <v>0</v>
      </c>
      <c r="G32" s="149">
        <v>41457</v>
      </c>
      <c r="H32" s="149" t="str">
        <f t="shared" si="2"/>
        <v/>
      </c>
      <c r="I32" s="149" t="str">
        <f t="shared" si="3"/>
        <v/>
      </c>
      <c r="J32" s="155">
        <f t="shared" si="14"/>
        <v>0</v>
      </c>
      <c r="K32" s="156">
        <f t="shared" si="4"/>
        <v>1</v>
      </c>
      <c r="L32" s="148">
        <f>IF(Costing!$I$13=1,0,IF(VLOOKUP(D32,rates_table,2,FALSE)="N",HLOOKUP(E32,sal_rates,D32),HLOOKUP(E32,sal_rates,D32)))</f>
        <v>0</v>
      </c>
      <c r="M32" s="148">
        <f t="shared" si="5"/>
        <v>0</v>
      </c>
      <c r="N32" s="148">
        <f t="shared" si="6"/>
        <v>0</v>
      </c>
      <c r="O32" s="148">
        <f t="shared" si="7"/>
        <v>0</v>
      </c>
      <c r="P32" s="148">
        <f t="shared" si="8"/>
        <v>0</v>
      </c>
      <c r="Q32" s="148">
        <f t="shared" si="9"/>
        <v>0</v>
      </c>
      <c r="R32" s="148">
        <f>IF(Costing!$E$23=TRUE,O32+P32,O32+P32+Q32)</f>
        <v>0</v>
      </c>
      <c r="S32" s="157">
        <v>0.09</v>
      </c>
      <c r="T32" s="148">
        <f>IF(Costing!$E$23=TRUE,ROUND(R32*ssau,0),ROUND(R32*S32,0))</f>
        <v>0</v>
      </c>
      <c r="U32" s="148">
        <f t="shared" si="10"/>
        <v>0</v>
      </c>
      <c r="V32" s="148">
        <f t="shared" si="11"/>
        <v>0</v>
      </c>
      <c r="W32" s="158">
        <f>ROUND(O32*cl_levy,0)</f>
        <v>0</v>
      </c>
      <c r="X32" s="159">
        <f t="shared" si="15"/>
        <v>0</v>
      </c>
    </row>
    <row r="33" spans="1:26">
      <c r="A33" s="143">
        <f>Costing!$I$13</f>
        <v>1</v>
      </c>
      <c r="B33" s="153">
        <f>IF(Costing!$L$12=TRUE,IF(F33=1,IF(MONTH(E33)=3,IF(VLOOKUP(D32,ceiling,2,FALSE)&lt;=D32-1,1,0),0)+B32,0),0)</f>
        <v>0</v>
      </c>
      <c r="C33" s="153">
        <f>IF(Costing!$L$13=TRUE,IF(B33&lt;&gt;0,-1,0),0)</f>
        <v>0</v>
      </c>
      <c r="D33" s="150">
        <f t="shared" si="12"/>
        <v>1</v>
      </c>
      <c r="E33" s="149">
        <f t="shared" si="13"/>
        <v>41458</v>
      </c>
      <c r="F33" s="154">
        <f t="shared" si="1"/>
        <v>0</v>
      </c>
      <c r="G33" s="149">
        <v>41639</v>
      </c>
      <c r="H33" s="149" t="str">
        <f t="shared" si="2"/>
        <v/>
      </c>
      <c r="I33" s="149" t="str">
        <f t="shared" si="3"/>
        <v/>
      </c>
      <c r="J33" s="155">
        <f t="shared" si="14"/>
        <v>0</v>
      </c>
      <c r="K33" s="156">
        <f t="shared" si="4"/>
        <v>1</v>
      </c>
      <c r="L33" s="148">
        <f>IF(Costing!$I$13=1,0,IF(VLOOKUP(D33,rates_table,2,FALSE)="N",HLOOKUP(E33,sal_rates,D33),HLOOKUP(E33,sal_rates,D33)))</f>
        <v>0</v>
      </c>
      <c r="M33" s="148">
        <f t="shared" si="5"/>
        <v>0</v>
      </c>
      <c r="N33" s="148">
        <f t="shared" si="6"/>
        <v>0</v>
      </c>
      <c r="O33" s="148">
        <f t="shared" si="7"/>
        <v>0</v>
      </c>
      <c r="P33" s="148">
        <f t="shared" si="8"/>
        <v>0</v>
      </c>
      <c r="Q33" s="148">
        <f t="shared" si="9"/>
        <v>0</v>
      </c>
      <c r="R33" s="148">
        <f>IF(Costing!$E$23=TRUE,O33+P33,O33+P33+Q33)</f>
        <v>0</v>
      </c>
      <c r="S33" s="157">
        <v>9.2499999999999999E-2</v>
      </c>
      <c r="T33" s="148">
        <f>IF(Costing!$E$23=TRUE,ROUND(R33*ssau,0),ROUND(R33*S33,0))</f>
        <v>0</v>
      </c>
      <c r="U33" s="148">
        <f t="shared" si="10"/>
        <v>0</v>
      </c>
      <c r="V33" s="148">
        <f t="shared" si="11"/>
        <v>0</v>
      </c>
      <c r="W33" s="158">
        <f>ROUND(O33*cl_levy,0)</f>
        <v>0</v>
      </c>
      <c r="X33" s="159">
        <f t="shared" si="15"/>
        <v>0</v>
      </c>
      <c r="Y33" s="160">
        <f>SUM(X31:X33)</f>
        <v>0</v>
      </c>
      <c r="Z33" s="161">
        <f>Z30+1</f>
        <v>2013</v>
      </c>
    </row>
    <row r="34" spans="1:26">
      <c r="A34" s="143">
        <f>Costing!$I$13</f>
        <v>1</v>
      </c>
      <c r="B34" s="153">
        <f>IF(Costing!$L$12=TRUE,IF(F34=1,IF(MONTH(E34)=3,IF(VLOOKUP(D33,ceiling,2,FALSE)&lt;=D33-1,1,0),0)+B33,0),0)</f>
        <v>0</v>
      </c>
      <c r="C34" s="153">
        <f>IF(Costing!$L$13=TRUE,IF(B34&lt;&gt;0,-1,0),0)</f>
        <v>0</v>
      </c>
      <c r="D34" s="150">
        <f t="shared" si="12"/>
        <v>1</v>
      </c>
      <c r="E34" s="149">
        <f t="shared" si="13"/>
        <v>41640</v>
      </c>
      <c r="F34" s="154">
        <f t="shared" si="1"/>
        <v>0</v>
      </c>
      <c r="G34" s="149">
        <v>41698</v>
      </c>
      <c r="H34" s="149" t="str">
        <f t="shared" si="2"/>
        <v/>
      </c>
      <c r="I34" s="149" t="str">
        <f t="shared" si="3"/>
        <v/>
      </c>
      <c r="J34" s="155">
        <f t="shared" si="14"/>
        <v>0</v>
      </c>
      <c r="K34" s="156">
        <f t="shared" si="4"/>
        <v>1</v>
      </c>
      <c r="L34" s="148">
        <f>IF(Costing!$I$13=1,0,IF(VLOOKUP(D34,rates_table,2,FALSE)="N",HLOOKUP(E34,sal_rates,D34),HLOOKUP(E34,sal_rates,D34)))</f>
        <v>0</v>
      </c>
      <c r="M34" s="148">
        <f t="shared" si="5"/>
        <v>0</v>
      </c>
      <c r="N34" s="148">
        <f t="shared" si="6"/>
        <v>0</v>
      </c>
      <c r="O34" s="148">
        <f t="shared" si="7"/>
        <v>0</v>
      </c>
      <c r="P34" s="148">
        <f t="shared" si="8"/>
        <v>0</v>
      </c>
      <c r="Q34" s="148">
        <f t="shared" si="9"/>
        <v>0</v>
      </c>
      <c r="R34" s="148">
        <f>IF(Costing!$E$23=TRUE,O34+P34,O34+P34+Q34)</f>
        <v>0</v>
      </c>
      <c r="S34" s="157">
        <v>9.2499999999999999E-2</v>
      </c>
      <c r="T34" s="148">
        <f>IF(Costing!$E$23=TRUE,ROUND(R34*ssau,0),ROUND(R34*S34,0))</f>
        <v>0</v>
      </c>
      <c r="U34" s="148">
        <f t="shared" si="10"/>
        <v>0</v>
      </c>
      <c r="V34" s="148">
        <f t="shared" si="11"/>
        <v>0</v>
      </c>
      <c r="W34" s="158">
        <f>ROUND(O34*cl_levy,0)</f>
        <v>0</v>
      </c>
      <c r="X34" s="159">
        <f t="shared" si="15"/>
        <v>0</v>
      </c>
    </row>
    <row r="35" spans="1:26">
      <c r="A35" s="143">
        <f>Costing!$I$13</f>
        <v>1</v>
      </c>
      <c r="B35" s="153">
        <f>IF(Costing!$L$12=TRUE,IF(F35=1,IF(MONTH(E35)=3,IF(VLOOKUP(D34,ceiling,2,FALSE)&lt;=D34-1,1,0),0)+B34,0),0)</f>
        <v>0</v>
      </c>
      <c r="C35" s="153">
        <f>IF(Costing!$L$13=TRUE,IF(B35&lt;&gt;0,-1,0),0)</f>
        <v>0</v>
      </c>
      <c r="D35" s="150">
        <f t="shared" si="12"/>
        <v>1</v>
      </c>
      <c r="E35" s="149">
        <f t="shared" si="13"/>
        <v>41699</v>
      </c>
      <c r="F35" s="154">
        <f t="shared" si="1"/>
        <v>0</v>
      </c>
      <c r="G35" s="149">
        <v>41821</v>
      </c>
      <c r="H35" s="149" t="str">
        <f t="shared" si="2"/>
        <v/>
      </c>
      <c r="I35" s="149" t="str">
        <f t="shared" si="3"/>
        <v/>
      </c>
      <c r="J35" s="155">
        <f t="shared" si="14"/>
        <v>0</v>
      </c>
      <c r="K35" s="156">
        <f t="shared" si="4"/>
        <v>1</v>
      </c>
      <c r="L35" s="148">
        <f>IF(Costing!$I$13=1,0,IF(VLOOKUP(D35,rates_table,2,FALSE)="N",HLOOKUP(E35,sal_rates,D35),HLOOKUP(E35,sal_rates,D35)))</f>
        <v>0</v>
      </c>
      <c r="M35" s="148">
        <f t="shared" si="5"/>
        <v>0</v>
      </c>
      <c r="N35" s="148">
        <f t="shared" si="6"/>
        <v>0</v>
      </c>
      <c r="O35" s="148">
        <f t="shared" si="7"/>
        <v>0</v>
      </c>
      <c r="P35" s="148">
        <f t="shared" si="8"/>
        <v>0</v>
      </c>
      <c r="Q35" s="148">
        <f t="shared" si="9"/>
        <v>0</v>
      </c>
      <c r="R35" s="148">
        <f>IF(Costing!$E$23=TRUE,O35+P35,O35+P35+Q35)</f>
        <v>0</v>
      </c>
      <c r="S35" s="157">
        <v>9.2499999999999999E-2</v>
      </c>
      <c r="T35" s="148">
        <f>IF(Costing!$E$23=TRUE,ROUND(R35*ssau,0),ROUND(R35*S35,0))</f>
        <v>0</v>
      </c>
      <c r="U35" s="148">
        <f t="shared" si="10"/>
        <v>0</v>
      </c>
      <c r="V35" s="148">
        <f t="shared" si="11"/>
        <v>0</v>
      </c>
      <c r="W35" s="158">
        <f>ROUND(O35*cl_levy,0)</f>
        <v>0</v>
      </c>
      <c r="X35" s="159">
        <f t="shared" si="15"/>
        <v>0</v>
      </c>
    </row>
    <row r="36" spans="1:26">
      <c r="A36" s="143">
        <f>Costing!$I$13</f>
        <v>1</v>
      </c>
      <c r="B36" s="153">
        <f>IF(Costing!$L$12=TRUE,IF(F36=1,IF(MONTH(E36)=3,IF(VLOOKUP(D35,ceiling,2,FALSE)&lt;=D35-1,1,0),0)+B35,0),0)</f>
        <v>0</v>
      </c>
      <c r="C36" s="153">
        <f>IF(Costing!$L$13=TRUE,IF(B36&lt;&gt;0,-1,0),0)</f>
        <v>0</v>
      </c>
      <c r="D36" s="150">
        <f t="shared" si="12"/>
        <v>1</v>
      </c>
      <c r="E36" s="149">
        <f t="shared" si="13"/>
        <v>41822</v>
      </c>
      <c r="F36" s="154">
        <f t="shared" si="1"/>
        <v>0</v>
      </c>
      <c r="G36" s="149">
        <v>42004</v>
      </c>
      <c r="H36" s="149" t="str">
        <f t="shared" si="2"/>
        <v/>
      </c>
      <c r="I36" s="149" t="str">
        <f t="shared" si="3"/>
        <v/>
      </c>
      <c r="J36" s="155">
        <f t="shared" si="14"/>
        <v>0</v>
      </c>
      <c r="K36" s="156">
        <f t="shared" si="4"/>
        <v>1</v>
      </c>
      <c r="L36" s="148">
        <f>IF(Costing!$I$13=1,0,IF(VLOOKUP(D36,rates_table,2,FALSE)="N",HLOOKUP(E36,sal_rates,D36),HLOOKUP(E36,sal_rates,D36)))</f>
        <v>0</v>
      </c>
      <c r="M36" s="148">
        <f t="shared" si="5"/>
        <v>0</v>
      </c>
      <c r="N36" s="148">
        <f t="shared" si="6"/>
        <v>0</v>
      </c>
      <c r="O36" s="148">
        <f t="shared" si="7"/>
        <v>0</v>
      </c>
      <c r="P36" s="148">
        <f t="shared" si="8"/>
        <v>0</v>
      </c>
      <c r="Q36" s="148">
        <f t="shared" si="9"/>
        <v>0</v>
      </c>
      <c r="R36" s="148">
        <f>IF(Costing!$E$23=TRUE,O36+P36,O36+P36+Q36)</f>
        <v>0</v>
      </c>
      <c r="S36" s="157">
        <v>9.5000000000000001E-2</v>
      </c>
      <c r="T36" s="148">
        <f>IF(Costing!$E$23=TRUE,ROUND(R36*ssau,0),ROUND(R36*S36,0))</f>
        <v>0</v>
      </c>
      <c r="U36" s="148">
        <f t="shared" si="10"/>
        <v>0</v>
      </c>
      <c r="V36" s="148">
        <f t="shared" si="11"/>
        <v>0</v>
      </c>
      <c r="W36" s="158">
        <f>ROUND(O36*cl_levy,0)</f>
        <v>0</v>
      </c>
      <c r="X36" s="159">
        <f t="shared" si="15"/>
        <v>0</v>
      </c>
      <c r="Y36" s="160">
        <f>SUM(X34:X36)</f>
        <v>0</v>
      </c>
      <c r="Z36" s="161">
        <f>Z33+1</f>
        <v>2014</v>
      </c>
    </row>
    <row r="37" spans="1:26">
      <c r="A37" s="143">
        <f>Costing!$I$13</f>
        <v>1</v>
      </c>
      <c r="B37" s="153">
        <f>IF(Costing!$L$12=TRUE,IF(F37=1,IF(MONTH(E37)=3,IF(VLOOKUP(D36,ceiling,2,FALSE)&lt;=D36-1,1,0),0)+B36,0),0)</f>
        <v>0</v>
      </c>
      <c r="C37" s="153">
        <f>IF(Costing!$L$13=TRUE,IF(B37&lt;&gt;0,-1,0),0)</f>
        <v>0</v>
      </c>
      <c r="D37" s="150">
        <f t="shared" si="12"/>
        <v>1</v>
      </c>
      <c r="E37" s="149">
        <f t="shared" si="13"/>
        <v>42005</v>
      </c>
      <c r="F37" s="154">
        <f t="shared" si="1"/>
        <v>0</v>
      </c>
      <c r="G37" s="182">
        <v>42073</v>
      </c>
      <c r="H37" s="149" t="str">
        <f t="shared" si="2"/>
        <v/>
      </c>
      <c r="I37" s="149" t="str">
        <f t="shared" si="3"/>
        <v/>
      </c>
      <c r="J37" s="155">
        <f t="shared" si="14"/>
        <v>0</v>
      </c>
      <c r="K37" s="156">
        <f t="shared" si="4"/>
        <v>1</v>
      </c>
      <c r="L37" s="148">
        <f>IF(Costing!$I$13=1,0,IF(VLOOKUP(D37,rates_table,2,FALSE)="N",HLOOKUP(E37,sal_rates,D37),HLOOKUP(E37,sal_rates,D37)))</f>
        <v>0</v>
      </c>
      <c r="M37" s="148">
        <f t="shared" si="5"/>
        <v>0</v>
      </c>
      <c r="N37" s="148">
        <f t="shared" si="6"/>
        <v>0</v>
      </c>
      <c r="O37" s="148">
        <f t="shared" si="7"/>
        <v>0</v>
      </c>
      <c r="P37" s="148">
        <f t="shared" si="8"/>
        <v>0</v>
      </c>
      <c r="Q37" s="148">
        <f t="shared" si="9"/>
        <v>0</v>
      </c>
      <c r="R37" s="148">
        <f>IF(Costing!$E$23=TRUE,O37+P37,O37+P37+Q37)</f>
        <v>0</v>
      </c>
      <c r="S37" s="157">
        <v>9.5000000000000001E-2</v>
      </c>
      <c r="T37" s="148">
        <f>IF(Costing!$E$23=TRUE,ROUND(R37*ssau,0),ROUND(R37*S37,0))</f>
        <v>0</v>
      </c>
      <c r="U37" s="148">
        <f t="shared" si="10"/>
        <v>0</v>
      </c>
      <c r="V37" s="148">
        <f t="shared" si="11"/>
        <v>0</v>
      </c>
      <c r="W37" s="158">
        <f>ROUND(O37*cl_levy,0)</f>
        <v>0</v>
      </c>
      <c r="X37" s="159">
        <f t="shared" si="15"/>
        <v>0</v>
      </c>
    </row>
    <row r="38" spans="1:26">
      <c r="A38" s="143">
        <f>Costing!$I$13</f>
        <v>1</v>
      </c>
      <c r="B38" s="153">
        <f>IF(Costing!$L$12=TRUE,IF(F38=1,IF(MONTH(E38)=3,IF(VLOOKUP(D37,ceiling,2,FALSE)&lt;=D37-1,1,0),0)+B37,0),0)</f>
        <v>0</v>
      </c>
      <c r="C38" s="153">
        <f>IF(Costing!$L$13=TRUE,IF(B38&lt;&gt;0,-1,0),0)</f>
        <v>0</v>
      </c>
      <c r="D38" s="150">
        <f t="shared" si="12"/>
        <v>1</v>
      </c>
      <c r="E38" s="149">
        <f t="shared" si="13"/>
        <v>42074</v>
      </c>
      <c r="F38" s="154">
        <f t="shared" si="1"/>
        <v>0</v>
      </c>
      <c r="G38" s="184">
        <v>42185</v>
      </c>
      <c r="H38" s="149" t="str">
        <f t="shared" si="2"/>
        <v/>
      </c>
      <c r="I38" s="149" t="str">
        <f t="shared" si="3"/>
        <v/>
      </c>
      <c r="J38" s="155">
        <f t="shared" si="14"/>
        <v>0</v>
      </c>
      <c r="K38" s="156">
        <f t="shared" si="4"/>
        <v>1</v>
      </c>
      <c r="L38" s="148">
        <f>IF(Costing!$I$13=1,0,IF(VLOOKUP(D38,rates_table,2,FALSE)="N",HLOOKUP(E38,sal_rates,D38),HLOOKUP(E38,sal_rates,D38)))</f>
        <v>0</v>
      </c>
      <c r="M38" s="148">
        <f t="shared" si="5"/>
        <v>0</v>
      </c>
      <c r="N38" s="148">
        <f t="shared" si="6"/>
        <v>0</v>
      </c>
      <c r="O38" s="148">
        <f t="shared" si="7"/>
        <v>0</v>
      </c>
      <c r="P38" s="148">
        <f t="shared" si="8"/>
        <v>0</v>
      </c>
      <c r="Q38" s="148">
        <f t="shared" si="9"/>
        <v>0</v>
      </c>
      <c r="R38" s="148">
        <f>IF(Costing!$E$23=TRUE,O38+P38,O38+P38+Q38)</f>
        <v>0</v>
      </c>
      <c r="S38" s="157">
        <v>9.5000000000000001E-2</v>
      </c>
      <c r="T38" s="148">
        <f>IF(Costing!$E$23=TRUE,ROUND(R38*ssau,0),ROUND(R38*S38,0))</f>
        <v>0</v>
      </c>
      <c r="U38" s="148">
        <f t="shared" si="10"/>
        <v>0</v>
      </c>
      <c r="V38" s="148">
        <f t="shared" si="11"/>
        <v>0</v>
      </c>
      <c r="W38" s="158">
        <f>ROUND(O38*cl_levy,0)</f>
        <v>0</v>
      </c>
      <c r="X38" s="159">
        <f t="shared" si="15"/>
        <v>0</v>
      </c>
    </row>
    <row r="39" spans="1:26">
      <c r="A39" s="143">
        <f>Costing!$I$13</f>
        <v>1</v>
      </c>
      <c r="B39" s="153">
        <f>IF(Costing!$L$12=TRUE,IF(F39=1,IF(MONTH(E39)=3,IF(VLOOKUP(D38,ceiling,2,FALSE)&lt;=D38-1,1,0),0)+B38,0),0)</f>
        <v>0</v>
      </c>
      <c r="C39" s="153">
        <f>IF(Costing!$L$13=TRUE,IF(B39&lt;&gt;0,-1,0),0)</f>
        <v>0</v>
      </c>
      <c r="D39" s="150">
        <f t="shared" si="12"/>
        <v>1</v>
      </c>
      <c r="E39" s="149">
        <f t="shared" si="13"/>
        <v>42186</v>
      </c>
      <c r="F39" s="154">
        <f t="shared" si="1"/>
        <v>0</v>
      </c>
      <c r="G39" s="149">
        <v>42369</v>
      </c>
      <c r="H39" s="149" t="str">
        <f t="shared" si="2"/>
        <v/>
      </c>
      <c r="I39" s="149" t="str">
        <f t="shared" si="3"/>
        <v/>
      </c>
      <c r="J39" s="155">
        <f t="shared" si="14"/>
        <v>0</v>
      </c>
      <c r="K39" s="156">
        <f t="shared" si="4"/>
        <v>1</v>
      </c>
      <c r="L39" s="148">
        <f>IF(Costing!$I$13=1,0,IF(VLOOKUP(D39,rates_table,2,FALSE)="N",HLOOKUP(E39,sal_rates,D39),HLOOKUP(E39,sal_rates,D39)))</f>
        <v>0</v>
      </c>
      <c r="M39" s="148">
        <f t="shared" si="5"/>
        <v>0</v>
      </c>
      <c r="N39" s="148">
        <f t="shared" si="6"/>
        <v>0</v>
      </c>
      <c r="O39" s="148">
        <f t="shared" si="7"/>
        <v>0</v>
      </c>
      <c r="P39" s="148">
        <f t="shared" si="8"/>
        <v>0</v>
      </c>
      <c r="Q39" s="148">
        <f t="shared" si="9"/>
        <v>0</v>
      </c>
      <c r="R39" s="148">
        <f>IF(Costing!$E$23=TRUE,O39+P39,O39+P39+Q39)</f>
        <v>0</v>
      </c>
      <c r="S39" s="157">
        <v>9.5000000000000001E-2</v>
      </c>
      <c r="T39" s="148">
        <f>IF(Costing!$E$23=TRUE,ROUND(R39*ssau,0),ROUND(R39*S39,0))</f>
        <v>0</v>
      </c>
      <c r="U39" s="148">
        <f t="shared" si="10"/>
        <v>0</v>
      </c>
      <c r="V39" s="148">
        <f t="shared" si="11"/>
        <v>0</v>
      </c>
      <c r="W39" s="158">
        <f>ROUND(O39*cl_levy,0)</f>
        <v>0</v>
      </c>
      <c r="X39" s="159">
        <f t="shared" si="15"/>
        <v>0</v>
      </c>
      <c r="Y39" s="160">
        <f>SUM(X37:X39)</f>
        <v>0</v>
      </c>
      <c r="Z39" s="161">
        <f>Z36+1</f>
        <v>2015</v>
      </c>
    </row>
    <row r="40" spans="1:26">
      <c r="A40" s="143">
        <f>Costing!$I$13</f>
        <v>1</v>
      </c>
      <c r="B40" s="153">
        <f>IF(Costing!$L$12=TRUE,IF(F40=1,IF(MONTH(E40)=3,IF(VLOOKUP(D39,ceiling,2,FALSE)&lt;=D39-1,1,0),0)+B39,0),0)</f>
        <v>0</v>
      </c>
      <c r="C40" s="153">
        <f>IF(Costing!$L$13=TRUE,IF(B40&lt;&gt;0,-1,0),0)</f>
        <v>0</v>
      </c>
      <c r="D40" s="150">
        <f t="shared" si="12"/>
        <v>1</v>
      </c>
      <c r="E40" s="149">
        <f>G39+1</f>
        <v>42370</v>
      </c>
      <c r="F40" s="154">
        <f t="shared" si="1"/>
        <v>0</v>
      </c>
      <c r="G40" s="182">
        <v>42437</v>
      </c>
      <c r="H40" s="149" t="str">
        <f t="shared" si="2"/>
        <v/>
      </c>
      <c r="I40" s="149" t="str">
        <f t="shared" si="3"/>
        <v/>
      </c>
      <c r="J40" s="155">
        <f>IF(H40="",0,NETWORKDAYS(H40,I40)/10)</f>
        <v>0</v>
      </c>
      <c r="K40" s="156">
        <f t="shared" si="4"/>
        <v>1</v>
      </c>
      <c r="L40" s="148">
        <f>IF(Costing!$I$13=1,0,IF(VLOOKUP(D40,rates_table,2,FALSE)="N",HLOOKUP(E40,sal_rates,D40),HLOOKUP(E40,sal_rates,D40)))</f>
        <v>0</v>
      </c>
      <c r="M40" s="148">
        <f t="shared" si="5"/>
        <v>0</v>
      </c>
      <c r="N40" s="148">
        <f t="shared" si="6"/>
        <v>0</v>
      </c>
      <c r="O40" s="148">
        <f>ROUND(J40*L40/fn*K40,0)</f>
        <v>0</v>
      </c>
      <c r="P40" s="148">
        <f>ROUND(J40*M40/fn*K40,0)</f>
        <v>0</v>
      </c>
      <c r="Q40" s="148">
        <f>ROUND(J40*N40/fn*K40,0)</f>
        <v>0</v>
      </c>
      <c r="R40" s="148">
        <f>IF(Costing!$E$23=TRUE,O40+P40,O40+P40+Q40)</f>
        <v>0</v>
      </c>
      <c r="S40" s="157">
        <v>9.5000000000000001E-2</v>
      </c>
      <c r="T40" s="148">
        <f>IF(Costing!$E$23=TRUE,ROUND(R40*ssau,0),ROUND(R40*S40,0))</f>
        <v>0</v>
      </c>
      <c r="U40" s="148">
        <f t="shared" si="10"/>
        <v>0</v>
      </c>
      <c r="V40" s="148">
        <f t="shared" si="11"/>
        <v>0</v>
      </c>
      <c r="W40" s="158">
        <f>ROUND(O40*cl_levy,0)</f>
        <v>0</v>
      </c>
      <c r="X40" s="159">
        <f t="shared" si="15"/>
        <v>0</v>
      </c>
    </row>
    <row r="41" spans="1:26">
      <c r="A41" s="143">
        <f>Costing!$I$13</f>
        <v>1</v>
      </c>
      <c r="B41" s="153">
        <f>IF(Costing!$L$12=TRUE,IF(F41=1,IF(MONTH(E41)=3,IF(VLOOKUP(D40,ceiling,2,FALSE)&lt;=D40-1,1,0),0)+B40,0),0)</f>
        <v>0</v>
      </c>
      <c r="C41" s="153">
        <f>IF(Costing!$L$13=TRUE,IF(B41&lt;&gt;0,-1,0),0)</f>
        <v>0</v>
      </c>
      <c r="D41" s="150">
        <f t="shared" si="12"/>
        <v>1</v>
      </c>
      <c r="E41" s="149">
        <f>G40+1</f>
        <v>42438</v>
      </c>
      <c r="F41" s="154">
        <f t="shared" si="1"/>
        <v>0</v>
      </c>
      <c r="G41" s="184">
        <v>42563</v>
      </c>
      <c r="H41" s="149" t="str">
        <f t="shared" si="2"/>
        <v/>
      </c>
      <c r="I41" s="149" t="str">
        <f t="shared" si="3"/>
        <v/>
      </c>
      <c r="J41" s="155">
        <f>IF(H41="",0,NETWORKDAYS(H41,I41)/10)</f>
        <v>0</v>
      </c>
      <c r="K41" s="156">
        <f t="shared" si="4"/>
        <v>1</v>
      </c>
      <c r="L41" s="148">
        <f>IF(Costing!$I$13=1,0,IF(VLOOKUP(D41,rates_table,2,FALSE)="N",HLOOKUP(E41,sal_rates,D41),HLOOKUP(E41,sal_rates,D41)))</f>
        <v>0</v>
      </c>
      <c r="M41" s="148">
        <f t="shared" si="5"/>
        <v>0</v>
      </c>
      <c r="N41" s="148">
        <f t="shared" si="6"/>
        <v>0</v>
      </c>
      <c r="O41" s="148">
        <f>ROUND(J41*L41/fn*K41,0)</f>
        <v>0</v>
      </c>
      <c r="P41" s="148">
        <f>ROUND(J41*M41/fn*K41,0)</f>
        <v>0</v>
      </c>
      <c r="Q41" s="148">
        <f>ROUND(J41*N41/fn*K41,0)</f>
        <v>0</v>
      </c>
      <c r="R41" s="148">
        <f>IF(Costing!$E$23=TRUE,O41+P41,O41+P41+Q41)</f>
        <v>0</v>
      </c>
      <c r="S41" s="157">
        <v>9.5000000000000001E-2</v>
      </c>
      <c r="T41" s="148">
        <f>IF(Costing!$E$23=TRUE,ROUND(R41*ssau,0),ROUND(R41*S41,0))</f>
        <v>0</v>
      </c>
      <c r="U41" s="148">
        <f t="shared" si="10"/>
        <v>0</v>
      </c>
      <c r="V41" s="148">
        <f t="shared" si="11"/>
        <v>0</v>
      </c>
      <c r="W41" s="158">
        <f>ROUND(O41*cl_levy,0)</f>
        <v>0</v>
      </c>
      <c r="X41" s="159">
        <f t="shared" si="15"/>
        <v>0</v>
      </c>
    </row>
    <row r="42" spans="1:26">
      <c r="A42" s="143">
        <f>Costing!$I$13</f>
        <v>1</v>
      </c>
      <c r="B42" s="153">
        <f>IF(Costing!$L$12=TRUE,IF(F42=1,IF(MONTH(E42)=3,IF(VLOOKUP(D41,ceiling,2,FALSE)&lt;=D41-1,1,0),0)+B41,0),0)</f>
        <v>0</v>
      </c>
      <c r="C42" s="153">
        <f>IF(Costing!$L$13=TRUE,IF(B42&lt;&gt;0,-1,0),0)</f>
        <v>0</v>
      </c>
      <c r="D42" s="150">
        <f t="shared" si="12"/>
        <v>1</v>
      </c>
      <c r="E42" s="149">
        <f>G41+1</f>
        <v>42564</v>
      </c>
      <c r="F42" s="154">
        <f t="shared" si="1"/>
        <v>0</v>
      </c>
      <c r="G42" s="149">
        <v>42735</v>
      </c>
      <c r="H42" s="149" t="str">
        <f t="shared" si="2"/>
        <v/>
      </c>
      <c r="I42" s="149" t="str">
        <f t="shared" si="3"/>
        <v/>
      </c>
      <c r="J42" s="155">
        <f>IF(H42="",0,NETWORKDAYS(H42,I42)/10)</f>
        <v>0</v>
      </c>
      <c r="K42" s="156">
        <f t="shared" si="4"/>
        <v>1</v>
      </c>
      <c r="L42" s="148">
        <f>IF(Costing!$I$13=1,0,IF(VLOOKUP(D42,rates_table,2,FALSE)="N",HLOOKUP(E42,sal_rates,D42),HLOOKUP(E42,sal_rates,D42)))</f>
        <v>0</v>
      </c>
      <c r="M42" s="148">
        <f t="shared" si="5"/>
        <v>0</v>
      </c>
      <c r="N42" s="148">
        <f t="shared" si="6"/>
        <v>0</v>
      </c>
      <c r="O42" s="148">
        <f>ROUND(J42*L42/fn*K42,0)</f>
        <v>0</v>
      </c>
      <c r="P42" s="148">
        <f>ROUND(J42*M42/fn*K42,0)</f>
        <v>0</v>
      </c>
      <c r="Q42" s="148">
        <f>ROUND(J42*N42/fn*K42,0)</f>
        <v>0</v>
      </c>
      <c r="R42" s="148">
        <f>IF(Costing!$E$23=TRUE,O42+P42,O42+P42+Q42)</f>
        <v>0</v>
      </c>
      <c r="S42" s="157">
        <v>9.5000000000000001E-2</v>
      </c>
      <c r="T42" s="148">
        <f>IF(Costing!$E$23=TRUE,ROUND(R42*ssau,0),ROUND(R42*S42,0))</f>
        <v>0</v>
      </c>
      <c r="U42" s="148">
        <f t="shared" si="10"/>
        <v>0</v>
      </c>
      <c r="V42" s="148">
        <f t="shared" si="11"/>
        <v>0</v>
      </c>
      <c r="W42" s="158">
        <f>ROUND(O42*cl_levy,0)</f>
        <v>0</v>
      </c>
      <c r="X42" s="159">
        <f t="shared" si="15"/>
        <v>0</v>
      </c>
      <c r="Y42" s="160">
        <f>SUM(X40:X42)</f>
        <v>0</v>
      </c>
      <c r="Z42" s="161">
        <f>Z39+1</f>
        <v>2016</v>
      </c>
    </row>
    <row r="43" spans="1:26">
      <c r="A43" s="143">
        <f>Costing!$I$13</f>
        <v>1</v>
      </c>
      <c r="B43" s="153">
        <f>IF(Costing!$L$12=TRUE,IF(F43=1,IF(MONTH(E43)=3,IF(VLOOKUP(D42,ceiling,2,FALSE)&lt;=D42-1,1,0),0)+B42,0),0)</f>
        <v>0</v>
      </c>
      <c r="C43" s="153">
        <f>IF(Costing!$L$13=TRUE,IF(B43&lt;&gt;0,-1,0),0)</f>
        <v>0</v>
      </c>
      <c r="D43" s="150">
        <f t="shared" si="12"/>
        <v>1</v>
      </c>
      <c r="E43" s="149">
        <f t="shared" ref="E43:E48" si="16">G42+1</f>
        <v>42736</v>
      </c>
      <c r="F43" s="154">
        <f t="shared" ref="F43:F48" si="17">IF($B$6&gt;=G43,0,IF($B$7&lt;=E43,0,1))</f>
        <v>1</v>
      </c>
      <c r="G43" s="182">
        <v>42801</v>
      </c>
      <c r="H43" s="149">
        <f t="shared" ref="H43:H48" si="18">IF(F43=1,IF(F42=0,$B$6,E43),"")</f>
        <v>42736</v>
      </c>
      <c r="I43" s="149">
        <f t="shared" ref="I43:I48" si="19">IF(H43&lt;&gt;"",IF($B$7&gt;=G43,G43,$B$7),"")</f>
        <v>42801</v>
      </c>
      <c r="J43" s="155">
        <f t="shared" ref="J43:J48" si="20">IF(H43="",0,NETWORKDAYS(H43,I43)/10)</f>
        <v>4.7</v>
      </c>
      <c r="K43" s="156">
        <f t="shared" si="4"/>
        <v>1</v>
      </c>
      <c r="L43" s="148">
        <f>IF(Costing!$I$13=1,0,IF(VLOOKUP(D43,rates_table,2,FALSE)="N",HLOOKUP(E43,sal_rates,D43),HLOOKUP(E43,sal_rates,D43)))</f>
        <v>0</v>
      </c>
      <c r="M43" s="148">
        <f t="shared" si="5"/>
        <v>0</v>
      </c>
      <c r="N43" s="148">
        <f t="shared" si="6"/>
        <v>0</v>
      </c>
      <c r="O43" s="148">
        <f t="shared" ref="O43:O48" si="21">ROUND(J43*L43/fn*K43,0)</f>
        <v>0</v>
      </c>
      <c r="P43" s="148">
        <f t="shared" ref="P43:P48" si="22">ROUND(J43*M43/fn*K43,0)</f>
        <v>0</v>
      </c>
      <c r="Q43" s="148">
        <f t="shared" ref="Q43:Q48" si="23">ROUND(J43*N43/fn*K43,0)</f>
        <v>0</v>
      </c>
      <c r="R43" s="148">
        <f>IF(Costing!$E$23=TRUE,O43+P43,O43+P43+Q43)</f>
        <v>0</v>
      </c>
      <c r="S43" s="157">
        <v>9.5000000000000001E-2</v>
      </c>
      <c r="T43" s="148">
        <f>IF(Costing!$E$23=TRUE,ROUND(R43*ssau,0),ROUND(R43*S43,0))</f>
        <v>0</v>
      </c>
      <c r="U43" s="148">
        <f t="shared" si="10"/>
        <v>0</v>
      </c>
      <c r="V43" s="148">
        <f t="shared" si="11"/>
        <v>0</v>
      </c>
      <c r="W43" s="158">
        <f>ROUND(O43*cl_levy,0)</f>
        <v>0</v>
      </c>
      <c r="X43" s="159">
        <f t="shared" si="15"/>
        <v>0</v>
      </c>
    </row>
    <row r="44" spans="1:26">
      <c r="A44" s="143">
        <f>Costing!$I$13</f>
        <v>1</v>
      </c>
      <c r="B44" s="153">
        <f>IF(Costing!$L$12=TRUE,IF(F44=1,IF(MONTH(E44)=3,IF(VLOOKUP(D43,ceiling,2,FALSE)&lt;=D43-1,1,0),0)+B43,0),0)</f>
        <v>0</v>
      </c>
      <c r="C44" s="153">
        <f>IF(Costing!$L$13=TRUE,IF(B44&lt;&gt;0,-1,0),0)</f>
        <v>0</v>
      </c>
      <c r="D44" s="150">
        <f t="shared" si="12"/>
        <v>1</v>
      </c>
      <c r="E44" s="149">
        <f t="shared" si="16"/>
        <v>42802</v>
      </c>
      <c r="F44" s="154">
        <f t="shared" si="17"/>
        <v>1</v>
      </c>
      <c r="G44" s="184">
        <v>42927</v>
      </c>
      <c r="H44" s="149">
        <f t="shared" si="18"/>
        <v>42802</v>
      </c>
      <c r="I44" s="149">
        <f t="shared" si="19"/>
        <v>42927</v>
      </c>
      <c r="J44" s="155">
        <f t="shared" si="20"/>
        <v>9</v>
      </c>
      <c r="K44" s="156">
        <f t="shared" si="4"/>
        <v>1</v>
      </c>
      <c r="L44" s="148">
        <f>IF(Costing!$I$13=1,0,IF(VLOOKUP(D44,rates_table,2,FALSE)="N",HLOOKUP(E44,sal_rates,D44),HLOOKUP(E44,sal_rates,D44)))</f>
        <v>0</v>
      </c>
      <c r="M44" s="148">
        <f t="shared" si="5"/>
        <v>0</v>
      </c>
      <c r="N44" s="148">
        <f t="shared" si="6"/>
        <v>0</v>
      </c>
      <c r="O44" s="148">
        <f t="shared" si="21"/>
        <v>0</v>
      </c>
      <c r="P44" s="148">
        <f t="shared" si="22"/>
        <v>0</v>
      </c>
      <c r="Q44" s="148">
        <f t="shared" si="23"/>
        <v>0</v>
      </c>
      <c r="R44" s="148">
        <f>IF(Costing!$E$23=TRUE,O44+P44,O44+P44+Q44)</f>
        <v>0</v>
      </c>
      <c r="S44" s="157">
        <v>9.5000000000000001E-2</v>
      </c>
      <c r="T44" s="148">
        <f>IF(Costing!$E$23=TRUE,ROUND(R44*ssau,0),ROUND(R44*S44,0))</f>
        <v>0</v>
      </c>
      <c r="U44" s="148">
        <f t="shared" si="10"/>
        <v>0</v>
      </c>
      <c r="V44" s="148">
        <f t="shared" si="11"/>
        <v>0</v>
      </c>
      <c r="W44" s="158">
        <f>ROUND(O44*cl_levy,0)</f>
        <v>0</v>
      </c>
      <c r="X44" s="159">
        <f t="shared" si="15"/>
        <v>0</v>
      </c>
    </row>
    <row r="45" spans="1:26">
      <c r="A45" s="143">
        <f>Costing!$I$13</f>
        <v>1</v>
      </c>
      <c r="B45" s="153">
        <f>IF(Costing!$L$12=TRUE,IF(F45=1,IF(MONTH(E45)=3,IF(VLOOKUP(D44,ceiling,2,FALSE)&lt;=D44-1,1,0),0)+B44,0),0)</f>
        <v>0</v>
      </c>
      <c r="C45" s="153">
        <f>IF(Costing!$L$13=TRUE,IF(B45&lt;&gt;0,-1,0),0)</f>
        <v>0</v>
      </c>
      <c r="D45" s="150">
        <f t="shared" si="12"/>
        <v>1</v>
      </c>
      <c r="E45" s="149">
        <f t="shared" si="16"/>
        <v>42928</v>
      </c>
      <c r="F45" s="154">
        <f t="shared" si="17"/>
        <v>1</v>
      </c>
      <c r="G45" s="149">
        <v>43100</v>
      </c>
      <c r="H45" s="149">
        <f t="shared" si="18"/>
        <v>42928</v>
      </c>
      <c r="I45" s="149">
        <f t="shared" si="19"/>
        <v>43100</v>
      </c>
      <c r="J45" s="155">
        <f t="shared" si="20"/>
        <v>12.3</v>
      </c>
      <c r="K45" s="156">
        <f t="shared" si="4"/>
        <v>1</v>
      </c>
      <c r="L45" s="148">
        <f>IF(Costing!$I$13=1,0,IF(VLOOKUP(D45,rates_table,2,FALSE)="N",HLOOKUP(E45,sal_rates,D45),HLOOKUP(E45,sal_rates,D45)))</f>
        <v>0</v>
      </c>
      <c r="M45" s="148">
        <f t="shared" si="5"/>
        <v>0</v>
      </c>
      <c r="N45" s="148">
        <f t="shared" si="6"/>
        <v>0</v>
      </c>
      <c r="O45" s="148">
        <f t="shared" si="21"/>
        <v>0</v>
      </c>
      <c r="P45" s="148">
        <f t="shared" si="22"/>
        <v>0</v>
      </c>
      <c r="Q45" s="148">
        <f t="shared" si="23"/>
        <v>0</v>
      </c>
      <c r="R45" s="148">
        <f>IF(Costing!$E$23=TRUE,O45+P45,O45+P45+Q45)</f>
        <v>0</v>
      </c>
      <c r="S45" s="157">
        <v>9.5000000000000001E-2</v>
      </c>
      <c r="T45" s="148">
        <f>IF(Costing!$E$23=TRUE,ROUND(R45*ssau,0),ROUND(R45*S45,0))</f>
        <v>0</v>
      </c>
      <c r="U45" s="148">
        <f t="shared" si="10"/>
        <v>0</v>
      </c>
      <c r="V45" s="148">
        <f t="shared" si="11"/>
        <v>0</v>
      </c>
      <c r="W45" s="158">
        <f>ROUND(O45*cl_levy,0)</f>
        <v>0</v>
      </c>
      <c r="X45" s="159">
        <f t="shared" si="15"/>
        <v>0</v>
      </c>
      <c r="Y45" s="160">
        <f>SUM(X43:X45)</f>
        <v>0</v>
      </c>
      <c r="Z45" s="161">
        <f>Z42+1</f>
        <v>2017</v>
      </c>
    </row>
    <row r="46" spans="1:26">
      <c r="A46" s="143">
        <f>Costing!$I$13</f>
        <v>1</v>
      </c>
      <c r="B46" s="153">
        <f>IF(Costing!$L$12=TRUE,IF(F46=1,IF(MONTH(E46)=3,IF(VLOOKUP(D45,ceiling,2,FALSE)&lt;=D45-1,1,0),0)+B45,0),0)</f>
        <v>0</v>
      </c>
      <c r="C46" s="153">
        <f>IF(Costing!$L$13=TRUE,IF(B46&lt;&gt;0,-1,0),0)</f>
        <v>0</v>
      </c>
      <c r="D46" s="150">
        <f t="shared" si="12"/>
        <v>1</v>
      </c>
      <c r="E46" s="149">
        <f t="shared" si="16"/>
        <v>43101</v>
      </c>
      <c r="F46" s="154">
        <f t="shared" si="17"/>
        <v>0</v>
      </c>
      <c r="G46" s="182">
        <v>43165</v>
      </c>
      <c r="H46" s="149" t="str">
        <f t="shared" si="18"/>
        <v/>
      </c>
      <c r="I46" s="149" t="str">
        <f t="shared" si="19"/>
        <v/>
      </c>
      <c r="J46" s="155">
        <f t="shared" si="20"/>
        <v>0</v>
      </c>
      <c r="K46" s="156">
        <f t="shared" si="4"/>
        <v>1</v>
      </c>
      <c r="L46" s="148">
        <f>IF(Costing!$I$13=1,0,IF(VLOOKUP(D46,rates_table,2,FALSE)="N",HLOOKUP(E46,sal_rates,D46),HLOOKUP(E46,sal_rates,D46)))</f>
        <v>0</v>
      </c>
      <c r="M46" s="148">
        <f t="shared" si="5"/>
        <v>0</v>
      </c>
      <c r="N46" s="148">
        <f t="shared" si="6"/>
        <v>0</v>
      </c>
      <c r="O46" s="148">
        <f t="shared" si="21"/>
        <v>0</v>
      </c>
      <c r="P46" s="148">
        <f t="shared" si="22"/>
        <v>0</v>
      </c>
      <c r="Q46" s="148">
        <f t="shared" si="23"/>
        <v>0</v>
      </c>
      <c r="R46" s="148">
        <f>IF(Costing!$E$23=TRUE,O46+P46,O46+P46+Q46)</f>
        <v>0</v>
      </c>
      <c r="S46" s="157">
        <v>9.5000000000000001E-2</v>
      </c>
      <c r="T46" s="148">
        <f>IF(Costing!$E$23=TRUE,ROUND(R46*ssau,0),ROUND(R46*S46,0))</f>
        <v>0</v>
      </c>
      <c r="U46" s="148">
        <f t="shared" si="10"/>
        <v>0</v>
      </c>
      <c r="V46" s="148">
        <f t="shared" si="11"/>
        <v>0</v>
      </c>
      <c r="W46" s="158">
        <f>ROUND(O46*cl_levy,0)</f>
        <v>0</v>
      </c>
      <c r="X46" s="159">
        <f t="shared" si="15"/>
        <v>0</v>
      </c>
    </row>
    <row r="47" spans="1:26">
      <c r="A47" s="143">
        <f>Costing!$I$13</f>
        <v>1</v>
      </c>
      <c r="B47" s="153">
        <f>IF(Costing!$L$12=TRUE,IF(F47=1,IF(MONTH(E47)=3,IF(VLOOKUP(D46,ceiling,2,FALSE)&lt;=D46-1,1,0),0)+B46,0),0)</f>
        <v>0</v>
      </c>
      <c r="C47" s="153">
        <f>IF(Costing!$L$13=TRUE,IF(B47&lt;&gt;0,-1,0),0)</f>
        <v>0</v>
      </c>
      <c r="D47" s="150">
        <f t="shared" si="12"/>
        <v>1</v>
      </c>
      <c r="E47" s="149">
        <f t="shared" si="16"/>
        <v>43166</v>
      </c>
      <c r="F47" s="154">
        <f t="shared" si="17"/>
        <v>0</v>
      </c>
      <c r="G47" s="184">
        <v>43291</v>
      </c>
      <c r="H47" s="149" t="str">
        <f t="shared" si="18"/>
        <v/>
      </c>
      <c r="I47" s="149" t="str">
        <f t="shared" si="19"/>
        <v/>
      </c>
      <c r="J47" s="155">
        <f t="shared" si="20"/>
        <v>0</v>
      </c>
      <c r="K47" s="156">
        <f t="shared" si="4"/>
        <v>1</v>
      </c>
      <c r="L47" s="148">
        <f>IF(Costing!$I$13=1,0,IF(VLOOKUP(D47,rates_table,2,FALSE)="N",HLOOKUP(E47,sal_rates,D47),HLOOKUP(E47,sal_rates,D47)))</f>
        <v>0</v>
      </c>
      <c r="M47" s="148">
        <f t="shared" si="5"/>
        <v>0</v>
      </c>
      <c r="N47" s="148">
        <f t="shared" si="6"/>
        <v>0</v>
      </c>
      <c r="O47" s="148">
        <f t="shared" si="21"/>
        <v>0</v>
      </c>
      <c r="P47" s="148">
        <f t="shared" si="22"/>
        <v>0</v>
      </c>
      <c r="Q47" s="148">
        <f t="shared" si="23"/>
        <v>0</v>
      </c>
      <c r="R47" s="148">
        <f>IF(Costing!$E$23=TRUE,O47+P47,O47+P47+Q47)</f>
        <v>0</v>
      </c>
      <c r="S47" s="157">
        <v>9.5000000000000001E-2</v>
      </c>
      <c r="T47" s="148">
        <f>IF(Costing!$E$23=TRUE,ROUND(R47*ssau,0),ROUND(R47*S47,0))</f>
        <v>0</v>
      </c>
      <c r="U47" s="148">
        <f t="shared" si="10"/>
        <v>0</v>
      </c>
      <c r="V47" s="148">
        <f t="shared" si="11"/>
        <v>0</v>
      </c>
      <c r="W47" s="158">
        <f>ROUND(O47*cl_levy,0)</f>
        <v>0</v>
      </c>
      <c r="X47" s="159">
        <f t="shared" si="15"/>
        <v>0</v>
      </c>
    </row>
    <row r="48" spans="1:26">
      <c r="A48" s="143">
        <f>Costing!$I$13</f>
        <v>1</v>
      </c>
      <c r="B48" s="153">
        <f>IF(Costing!$L$12=TRUE,IF(F48=1,IF(MONTH(E48)=3,IF(VLOOKUP(D47,ceiling,2,FALSE)&lt;=D47-1,1,0),0)+B47,0),0)</f>
        <v>0</v>
      </c>
      <c r="C48" s="153">
        <f>IF(Costing!$L$13=TRUE,IF(B48&lt;&gt;0,-1,0),0)</f>
        <v>0</v>
      </c>
      <c r="D48" s="150">
        <f t="shared" si="12"/>
        <v>1</v>
      </c>
      <c r="E48" s="149">
        <f t="shared" si="16"/>
        <v>43292</v>
      </c>
      <c r="F48" s="154">
        <f t="shared" si="17"/>
        <v>0</v>
      </c>
      <c r="G48" s="149">
        <v>43465</v>
      </c>
      <c r="H48" s="149" t="str">
        <f t="shared" si="18"/>
        <v/>
      </c>
      <c r="I48" s="149" t="str">
        <f t="shared" si="19"/>
        <v/>
      </c>
      <c r="J48" s="155">
        <f t="shared" si="20"/>
        <v>0</v>
      </c>
      <c r="K48" s="156">
        <f t="shared" si="4"/>
        <v>1</v>
      </c>
      <c r="L48" s="148">
        <f>IF(Costing!$I$13=1,0,IF(VLOOKUP(D48,rates_table,2,FALSE)="N",HLOOKUP(E48,sal_rates,D48),HLOOKUP(E48,sal_rates,D48)))</f>
        <v>0</v>
      </c>
      <c r="M48" s="148">
        <f t="shared" si="5"/>
        <v>0</v>
      </c>
      <c r="N48" s="148">
        <f t="shared" si="6"/>
        <v>0</v>
      </c>
      <c r="O48" s="148">
        <f t="shared" si="21"/>
        <v>0</v>
      </c>
      <c r="P48" s="148">
        <f t="shared" si="22"/>
        <v>0</v>
      </c>
      <c r="Q48" s="148">
        <f t="shared" si="23"/>
        <v>0</v>
      </c>
      <c r="R48" s="148">
        <f>IF(Costing!$E$23=TRUE,O48+P48,O48+P48+Q48)</f>
        <v>0</v>
      </c>
      <c r="S48" s="157">
        <v>9.5000000000000001E-2</v>
      </c>
      <c r="T48" s="148">
        <f>IF(Costing!$E$23=TRUE,ROUND(R48*ssau,0),ROUND(R48*S48,0))</f>
        <v>0</v>
      </c>
      <c r="U48" s="148">
        <f t="shared" si="10"/>
        <v>0</v>
      </c>
      <c r="V48" s="148">
        <f t="shared" si="11"/>
        <v>0</v>
      </c>
      <c r="W48" s="158">
        <f>ROUND(O48*cl_levy,0)</f>
        <v>0</v>
      </c>
      <c r="X48" s="159">
        <f t="shared" si="15"/>
        <v>0</v>
      </c>
      <c r="Y48" s="160">
        <f>SUM(X46:X48)</f>
        <v>0</v>
      </c>
      <c r="Z48" s="161">
        <f>Z45+1</f>
        <v>2018</v>
      </c>
    </row>
    <row r="49" spans="1:26">
      <c r="A49" s="143">
        <f>Costing!$I$13</f>
        <v>1</v>
      </c>
      <c r="B49" s="153">
        <f>IF(Costing!$L$12=TRUE,IF(F49=1,IF(MONTH(E49)=3,IF(VLOOKUP(D48,ceiling,2,FALSE)&lt;=D48-1,1,0),0)+B48,0),0)</f>
        <v>0</v>
      </c>
      <c r="C49" s="153">
        <f>IF(Costing!$L$13=TRUE,IF(B49&lt;&gt;0,-1,0),0)</f>
        <v>0</v>
      </c>
      <c r="D49" s="150">
        <f t="shared" ref="D49:D51" si="24">A49-B49-C49</f>
        <v>1</v>
      </c>
      <c r="E49" s="149">
        <f t="shared" ref="E49:E51" si="25">G48+1</f>
        <v>43466</v>
      </c>
      <c r="F49" s="154">
        <f t="shared" ref="F49:F51" si="26">IF($B$6&gt;=G49,0,IF($B$7&lt;=E49,0,1))</f>
        <v>0</v>
      </c>
      <c r="G49" s="182">
        <v>43529</v>
      </c>
      <c r="H49" s="149" t="str">
        <f t="shared" ref="H49:H51" si="27">IF(F49=1,IF(F48=0,$B$6,E49),"")</f>
        <v/>
      </c>
      <c r="I49" s="149" t="str">
        <f t="shared" ref="I49:I51" si="28">IF(H49&lt;&gt;"",IF($B$7&gt;=G49,G49,$B$7),"")</f>
        <v/>
      </c>
      <c r="J49" s="155">
        <f t="shared" ref="J49:J51" si="29">IF(H49="",0,NETWORKDAYS(H49,I49)/10)</f>
        <v>0</v>
      </c>
      <c r="K49" s="156">
        <f t="shared" si="4"/>
        <v>1</v>
      </c>
      <c r="L49" s="148">
        <f>IF(Costing!$I$13=1,0,IF(VLOOKUP(D49,rates_table,2,FALSE)="N",HLOOKUP(E49,sal_rates,D49),HLOOKUP(E49,sal_rates,D49)))</f>
        <v>0</v>
      </c>
      <c r="M49" s="148">
        <f t="shared" si="5"/>
        <v>0</v>
      </c>
      <c r="N49" s="148">
        <f t="shared" si="6"/>
        <v>0</v>
      </c>
      <c r="O49" s="148">
        <f t="shared" ref="O49:O51" si="30">ROUND(J49*L49/fn*K49,0)</f>
        <v>0</v>
      </c>
      <c r="P49" s="148">
        <f t="shared" ref="P49:P51" si="31">ROUND(J49*M49/fn*K49,0)</f>
        <v>0</v>
      </c>
      <c r="Q49" s="148">
        <f t="shared" ref="Q49:Q51" si="32">ROUND(J49*N49/fn*K49,0)</f>
        <v>0</v>
      </c>
      <c r="R49" s="148">
        <f>IF(Costing!$E$23=TRUE,O49+P49,O49+P49+Q49)</f>
        <v>0</v>
      </c>
      <c r="S49" s="157">
        <v>9.5000000000000001E-2</v>
      </c>
      <c r="T49" s="148">
        <f>IF(Costing!$E$23=TRUE,ROUND(R49*ssau,0),ROUND(R49*S49,0))</f>
        <v>0</v>
      </c>
      <c r="U49" s="148">
        <f t="shared" ref="U49:U51" si="33">ROUND((O49+P49+Q49+T49)*p_tax,0)</f>
        <v>0</v>
      </c>
      <c r="V49" s="148">
        <f t="shared" ref="V49:V51" si="34">ROUND((O49+P49+Q49)*w_comp,0)</f>
        <v>0</v>
      </c>
      <c r="W49" s="158">
        <f>ROUND(O49*cl_levy,0)</f>
        <v>0</v>
      </c>
      <c r="X49" s="159">
        <f t="shared" ref="X49:X51" si="35">O49+P49+Q49+T49+U49+V49+W49</f>
        <v>0</v>
      </c>
    </row>
    <row r="50" spans="1:26">
      <c r="A50" s="143">
        <f>Costing!$I$13</f>
        <v>1</v>
      </c>
      <c r="B50" s="153">
        <f>IF(Costing!$L$12=TRUE,IF(F50=1,IF(MONTH(E50)=3,IF(VLOOKUP(D49,ceiling,2,FALSE)&lt;=D49-1,1,0),0)+B49,0),0)</f>
        <v>0</v>
      </c>
      <c r="C50" s="153">
        <f>IF(Costing!$L$13=TRUE,IF(B50&lt;&gt;0,-1,0),0)</f>
        <v>0</v>
      </c>
      <c r="D50" s="150">
        <f t="shared" si="24"/>
        <v>1</v>
      </c>
      <c r="E50" s="149">
        <f t="shared" si="25"/>
        <v>43530</v>
      </c>
      <c r="F50" s="154">
        <f t="shared" si="26"/>
        <v>0</v>
      </c>
      <c r="G50" s="184">
        <v>43655</v>
      </c>
      <c r="H50" s="149" t="str">
        <f t="shared" si="27"/>
        <v/>
      </c>
      <c r="I50" s="149" t="str">
        <f t="shared" si="28"/>
        <v/>
      </c>
      <c r="J50" s="155">
        <f t="shared" si="29"/>
        <v>0</v>
      </c>
      <c r="K50" s="156">
        <f t="shared" si="4"/>
        <v>1</v>
      </c>
      <c r="L50" s="148">
        <f>IF(Costing!$I$13=1,0,IF(VLOOKUP(D50,rates_table,2,FALSE)="N",HLOOKUP(E50,sal_rates,D50),HLOOKUP(E50,sal_rates,D50)))</f>
        <v>0</v>
      </c>
      <c r="M50" s="148">
        <f t="shared" si="5"/>
        <v>0</v>
      </c>
      <c r="N50" s="148">
        <f t="shared" si="6"/>
        <v>0</v>
      </c>
      <c r="O50" s="148">
        <f t="shared" si="30"/>
        <v>0</v>
      </c>
      <c r="P50" s="148">
        <f t="shared" si="31"/>
        <v>0</v>
      </c>
      <c r="Q50" s="148">
        <f t="shared" si="32"/>
        <v>0</v>
      </c>
      <c r="R50" s="148">
        <f>IF(Costing!$E$23=TRUE,O50+P50,O50+P50+Q50)</f>
        <v>0</v>
      </c>
      <c r="S50" s="157">
        <v>9.5000000000000001E-2</v>
      </c>
      <c r="T50" s="148">
        <f>IF(Costing!$E$23=TRUE,ROUND(R50*ssau,0),ROUND(R50*S50,0))</f>
        <v>0</v>
      </c>
      <c r="U50" s="148">
        <f t="shared" si="33"/>
        <v>0</v>
      </c>
      <c r="V50" s="148">
        <f t="shared" si="34"/>
        <v>0</v>
      </c>
      <c r="W50" s="158">
        <f>ROUND(O50*cl_levy,0)</f>
        <v>0</v>
      </c>
      <c r="X50" s="159">
        <f t="shared" si="35"/>
        <v>0</v>
      </c>
    </row>
    <row r="51" spans="1:26">
      <c r="A51" s="143">
        <f>Costing!$I$13</f>
        <v>1</v>
      </c>
      <c r="B51" s="153">
        <f>IF(Costing!$L$12=TRUE,IF(F51=1,IF(MONTH(E51)=3,IF(VLOOKUP(D50,ceiling,2,FALSE)&lt;=D50-1,1,0),0)+B50,0),0)</f>
        <v>0</v>
      </c>
      <c r="C51" s="153">
        <f>IF(Costing!$L$13=TRUE,IF(B51&lt;&gt;0,-1,0),0)</f>
        <v>0</v>
      </c>
      <c r="D51" s="150">
        <f t="shared" si="24"/>
        <v>1</v>
      </c>
      <c r="E51" s="149">
        <f t="shared" si="25"/>
        <v>43656</v>
      </c>
      <c r="F51" s="154">
        <f t="shared" si="26"/>
        <v>0</v>
      </c>
      <c r="G51" s="149">
        <v>43830</v>
      </c>
      <c r="H51" s="149" t="str">
        <f t="shared" si="27"/>
        <v/>
      </c>
      <c r="I51" s="149" t="str">
        <f t="shared" si="28"/>
        <v/>
      </c>
      <c r="J51" s="155">
        <f t="shared" si="29"/>
        <v>0</v>
      </c>
      <c r="K51" s="156">
        <f t="shared" si="4"/>
        <v>1</v>
      </c>
      <c r="L51" s="148">
        <f>IF(Costing!$I$13=1,0,IF(VLOOKUP(D51,rates_table,2,FALSE)="N",HLOOKUP(E51,sal_rates,D51),HLOOKUP(E51,sal_rates,D51)))</f>
        <v>0</v>
      </c>
      <c r="M51" s="148">
        <f t="shared" si="5"/>
        <v>0</v>
      </c>
      <c r="N51" s="148">
        <f t="shared" si="6"/>
        <v>0</v>
      </c>
      <c r="O51" s="148">
        <f t="shared" si="30"/>
        <v>0</v>
      </c>
      <c r="P51" s="148">
        <f t="shared" si="31"/>
        <v>0</v>
      </c>
      <c r="Q51" s="148">
        <f t="shared" si="32"/>
        <v>0</v>
      </c>
      <c r="R51" s="148">
        <f>IF(Costing!$E$23=TRUE,O51+P51,O51+P51+Q51)</f>
        <v>0</v>
      </c>
      <c r="S51" s="157">
        <v>9.5000000000000001E-2</v>
      </c>
      <c r="T51" s="148">
        <f>IF(Costing!$E$23=TRUE,ROUND(R51*ssau,0),ROUND(R51*S51,0))</f>
        <v>0</v>
      </c>
      <c r="U51" s="148">
        <f t="shared" si="33"/>
        <v>0</v>
      </c>
      <c r="V51" s="148">
        <f t="shared" si="34"/>
        <v>0</v>
      </c>
      <c r="W51" s="158">
        <f>ROUND(O51*cl_levy,0)</f>
        <v>0</v>
      </c>
      <c r="X51" s="159">
        <f t="shared" si="35"/>
        <v>0</v>
      </c>
      <c r="Y51" s="160">
        <f>SUM(X49:X51)</f>
        <v>0</v>
      </c>
      <c r="Z51" s="161">
        <f>Z48+1</f>
        <v>2019</v>
      </c>
    </row>
    <row r="52" spans="1:26">
      <c r="A52" s="143">
        <f>Costing!$I$13</f>
        <v>1</v>
      </c>
      <c r="B52" s="153">
        <f>IF(Costing!$L$12=TRUE,IF(F52=1,IF(MONTH(E52)=3,IF(VLOOKUP(D51,ceiling,2,FALSE)&lt;=D51-1,1,0),0)+B51,0),0)</f>
        <v>0</v>
      </c>
      <c r="C52" s="153">
        <f>IF(Costing!$L$13=TRUE,IF(B52&lt;&gt;0,-1,0),0)</f>
        <v>0</v>
      </c>
      <c r="D52" s="150">
        <f t="shared" ref="D52:D54" si="36">A52-B52-C52</f>
        <v>1</v>
      </c>
      <c r="E52" s="149">
        <f t="shared" ref="E52:E54" si="37">G51+1</f>
        <v>43831</v>
      </c>
      <c r="F52" s="154">
        <f t="shared" ref="F52:F54" si="38">IF($B$6&gt;=G52,0,IF($B$7&lt;=E52,0,1))</f>
        <v>0</v>
      </c>
      <c r="G52" s="182">
        <v>43893</v>
      </c>
      <c r="H52" s="149" t="str">
        <f t="shared" ref="H52:H54" si="39">IF(F52=1,IF(F51=0,$B$6,E52),"")</f>
        <v/>
      </c>
      <c r="I52" s="149" t="str">
        <f t="shared" ref="I52:I54" si="40">IF(H52&lt;&gt;"",IF($B$7&gt;=G52,G52,$B$7),"")</f>
        <v/>
      </c>
      <c r="J52" s="155">
        <f t="shared" ref="J52:J54" si="41">IF(H52="",0,NETWORKDAYS(H52,I52)/10)</f>
        <v>0</v>
      </c>
      <c r="K52" s="156">
        <f t="shared" si="4"/>
        <v>1</v>
      </c>
      <c r="L52" s="148">
        <f>IF(Costing!$I$13=1,0,IF(VLOOKUP(D52,rates_table,2,FALSE)="N",HLOOKUP(E52,sal_rates,D52),HLOOKUP(E52,sal_rates,D52)))</f>
        <v>0</v>
      </c>
      <c r="M52" s="148">
        <f t="shared" si="5"/>
        <v>0</v>
      </c>
      <c r="N52" s="148">
        <f t="shared" si="6"/>
        <v>0</v>
      </c>
      <c r="O52" s="148">
        <f t="shared" ref="O52:O54" si="42">ROUND(J52*L52/fn*K52,0)</f>
        <v>0</v>
      </c>
      <c r="P52" s="148">
        <f t="shared" ref="P52:P54" si="43">ROUND(J52*M52/fn*K52,0)</f>
        <v>0</v>
      </c>
      <c r="Q52" s="148">
        <f t="shared" ref="Q52:Q54" si="44">ROUND(J52*N52/fn*K52,0)</f>
        <v>0</v>
      </c>
      <c r="R52" s="148">
        <f>IF(Costing!$E$23=TRUE,O52+P52,O52+P52+Q52)</f>
        <v>0</v>
      </c>
      <c r="S52" s="157">
        <v>9.5000000000000001E-2</v>
      </c>
      <c r="T52" s="148">
        <f>IF(Costing!$E$23=TRUE,ROUND(R52*ssau,0),ROUND(R52*S52,0))</f>
        <v>0</v>
      </c>
      <c r="U52" s="148">
        <f t="shared" ref="U52:U54" si="45">ROUND((O52+P52+Q52+T52)*p_tax,0)</f>
        <v>0</v>
      </c>
      <c r="V52" s="148">
        <f t="shared" ref="V52:V54" si="46">ROUND((O52+P52+Q52)*w_comp,0)</f>
        <v>0</v>
      </c>
      <c r="W52" s="158">
        <f>ROUND(O52*cl_levy,0)</f>
        <v>0</v>
      </c>
      <c r="X52" s="159">
        <f t="shared" ref="X52:X54" si="47">O52+P52+Q52+T52+U52+V52+W52</f>
        <v>0</v>
      </c>
    </row>
    <row r="53" spans="1:26">
      <c r="A53" s="143">
        <f>Costing!$I$13</f>
        <v>1</v>
      </c>
      <c r="B53" s="153">
        <f>IF(Costing!$L$12=TRUE,IF(F53=1,IF(MONTH(E53)=3,IF(VLOOKUP(D52,ceiling,2,FALSE)&lt;=D52-1,1,0),0)+B52,0),0)</f>
        <v>0</v>
      </c>
      <c r="C53" s="153">
        <f>IF(Costing!$L$13=TRUE,IF(B53&lt;&gt;0,-1,0),0)</f>
        <v>0</v>
      </c>
      <c r="D53" s="150">
        <f t="shared" si="36"/>
        <v>1</v>
      </c>
      <c r="E53" s="149">
        <f t="shared" si="37"/>
        <v>43894</v>
      </c>
      <c r="F53" s="154">
        <f t="shared" si="38"/>
        <v>0</v>
      </c>
      <c r="G53" s="184">
        <v>44019</v>
      </c>
      <c r="H53" s="149" t="str">
        <f t="shared" si="39"/>
        <v/>
      </c>
      <c r="I53" s="149" t="str">
        <f t="shared" si="40"/>
        <v/>
      </c>
      <c r="J53" s="155">
        <f t="shared" si="41"/>
        <v>0</v>
      </c>
      <c r="K53" s="156">
        <f t="shared" si="4"/>
        <v>1</v>
      </c>
      <c r="L53" s="148">
        <f>IF(Costing!$I$13=1,0,IF(VLOOKUP(D53,rates_table,2,FALSE)="N",HLOOKUP(E53,sal_rates,D53),HLOOKUP(E53,sal_rates,D53)))</f>
        <v>0</v>
      </c>
      <c r="M53" s="148">
        <f t="shared" si="5"/>
        <v>0</v>
      </c>
      <c r="N53" s="148">
        <f t="shared" si="6"/>
        <v>0</v>
      </c>
      <c r="O53" s="148">
        <f t="shared" si="42"/>
        <v>0</v>
      </c>
      <c r="P53" s="148">
        <f t="shared" si="43"/>
        <v>0</v>
      </c>
      <c r="Q53" s="148">
        <f t="shared" si="44"/>
        <v>0</v>
      </c>
      <c r="R53" s="148">
        <f>IF(Costing!$E$23=TRUE,O53+P53,O53+P53+Q53)</f>
        <v>0</v>
      </c>
      <c r="S53" s="157">
        <v>9.5000000000000001E-2</v>
      </c>
      <c r="T53" s="148">
        <f>IF(Costing!$E$23=TRUE,ROUND(R53*ssau,0),ROUND(R53*S53,0))</f>
        <v>0</v>
      </c>
      <c r="U53" s="148">
        <f t="shared" si="45"/>
        <v>0</v>
      </c>
      <c r="V53" s="148">
        <f t="shared" si="46"/>
        <v>0</v>
      </c>
      <c r="W53" s="158">
        <f>ROUND(O53*cl_levy,0)</f>
        <v>0</v>
      </c>
      <c r="X53" s="159">
        <f t="shared" si="47"/>
        <v>0</v>
      </c>
    </row>
    <row r="54" spans="1:26">
      <c r="A54" s="143">
        <f>Costing!$I$13</f>
        <v>1</v>
      </c>
      <c r="B54" s="153">
        <f>IF(Costing!$L$12=TRUE,IF(F54=1,IF(MONTH(E54)=3,IF(VLOOKUP(D53,ceiling,2,FALSE)&lt;=D53-1,1,0),0)+B53,0),0)</f>
        <v>0</v>
      </c>
      <c r="C54" s="153">
        <f>IF(Costing!$L$13=TRUE,IF(B54&lt;&gt;0,-1,0),0)</f>
        <v>0</v>
      </c>
      <c r="D54" s="150">
        <f t="shared" si="36"/>
        <v>1</v>
      </c>
      <c r="E54" s="149">
        <f t="shared" si="37"/>
        <v>44020</v>
      </c>
      <c r="F54" s="154">
        <f t="shared" si="38"/>
        <v>0</v>
      </c>
      <c r="G54" s="149">
        <v>44196</v>
      </c>
      <c r="H54" s="149" t="str">
        <f t="shared" si="39"/>
        <v/>
      </c>
      <c r="I54" s="149" t="str">
        <f t="shared" si="40"/>
        <v/>
      </c>
      <c r="J54" s="155">
        <f t="shared" si="41"/>
        <v>0</v>
      </c>
      <c r="K54" s="156">
        <f t="shared" si="4"/>
        <v>1</v>
      </c>
      <c r="L54" s="148">
        <f>IF(Costing!$I$13=1,0,IF(VLOOKUP(D54,rates_table,2,FALSE)="N",HLOOKUP(E54,sal_rates,D54),HLOOKUP(E54,sal_rates,D54)))</f>
        <v>0</v>
      </c>
      <c r="M54" s="148">
        <f t="shared" si="5"/>
        <v>0</v>
      </c>
      <c r="N54" s="148">
        <f t="shared" si="6"/>
        <v>0</v>
      </c>
      <c r="O54" s="148">
        <f t="shared" si="42"/>
        <v>0</v>
      </c>
      <c r="P54" s="148">
        <f t="shared" si="43"/>
        <v>0</v>
      </c>
      <c r="Q54" s="148">
        <f t="shared" si="44"/>
        <v>0</v>
      </c>
      <c r="R54" s="148">
        <f>IF(Costing!$E$23=TRUE,O54+P54,O54+P54+Q54)</f>
        <v>0</v>
      </c>
      <c r="S54" s="157">
        <v>9.5000000000000001E-2</v>
      </c>
      <c r="T54" s="148">
        <f>IF(Costing!$E$23=TRUE,ROUND(R54*ssau,0),ROUND(R54*S54,0))</f>
        <v>0</v>
      </c>
      <c r="U54" s="148">
        <f t="shared" si="45"/>
        <v>0</v>
      </c>
      <c r="V54" s="148">
        <f t="shared" si="46"/>
        <v>0</v>
      </c>
      <c r="W54" s="158">
        <f>ROUND(O54*cl_levy,0)</f>
        <v>0</v>
      </c>
      <c r="X54" s="159">
        <f t="shared" si="47"/>
        <v>0</v>
      </c>
      <c r="Y54" s="160">
        <f>SUM(X52:X54)</f>
        <v>0</v>
      </c>
      <c r="Z54" s="161">
        <f>Z51+1</f>
        <v>2020</v>
      </c>
    </row>
    <row r="55" spans="1:26" s="165" customFormat="1">
      <c r="A55" s="162"/>
      <c r="B55" s="162"/>
      <c r="C55" s="162"/>
      <c r="D55" s="162"/>
      <c r="E55" s="163"/>
      <c r="F55" s="163"/>
      <c r="G55" s="163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42"/>
      <c r="V55" s="142"/>
      <c r="W55" s="142"/>
      <c r="X55" s="142"/>
    </row>
    <row r="56" spans="1:26" s="165" customFormat="1">
      <c r="U56" s="166"/>
      <c r="V56" s="166"/>
    </row>
    <row r="57" spans="1:26" s="165" customFormat="1">
      <c r="V57" s="167"/>
      <c r="W57" s="166"/>
      <c r="X57" s="166"/>
    </row>
    <row r="58" spans="1:26" s="165" customFormat="1">
      <c r="A58" s="168" t="s">
        <v>105</v>
      </c>
      <c r="B58" s="169" t="s">
        <v>106</v>
      </c>
      <c r="C58" s="169"/>
      <c r="D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1:26">
      <c r="A59" s="170">
        <f ca="1">TODAY()</f>
        <v>42777</v>
      </c>
      <c r="B59" s="171">
        <f ca="1">HLOOKUP(A59,sal_rates,Costing!I13)</f>
        <v>42564</v>
      </c>
      <c r="C59" s="171"/>
      <c r="R59" s="213" t="s">
        <v>135</v>
      </c>
      <c r="S59" s="213"/>
      <c r="U59" s="172"/>
      <c r="V59" s="173">
        <v>2017</v>
      </c>
      <c r="W59" s="173">
        <v>2008</v>
      </c>
    </row>
    <row r="60" spans="1:26">
      <c r="O60" s="174"/>
      <c r="R60" s="175">
        <v>41456</v>
      </c>
      <c r="S60" s="176">
        <v>9.2499999999999999E-2</v>
      </c>
      <c r="U60" s="172" t="s">
        <v>70</v>
      </c>
      <c r="V60" s="176">
        <v>0.04</v>
      </c>
      <c r="W60" s="176">
        <v>0.04</v>
      </c>
    </row>
    <row r="61" spans="1:26">
      <c r="A61" s="177" t="s">
        <v>9</v>
      </c>
      <c r="B61" s="66">
        <v>26.089300000000001</v>
      </c>
      <c r="H61" s="172"/>
      <c r="I61" s="176"/>
      <c r="J61" s="176"/>
      <c r="O61" s="176"/>
      <c r="R61" s="175">
        <v>41821</v>
      </c>
      <c r="S61" s="176">
        <v>9.5000000000000001E-2</v>
      </c>
    </row>
    <row r="62" spans="1:26">
      <c r="A62" s="177" t="s">
        <v>85</v>
      </c>
      <c r="B62" s="174">
        <v>0.17</v>
      </c>
      <c r="C62" s="174"/>
      <c r="H62" s="172"/>
      <c r="I62" s="176"/>
      <c r="J62" s="176"/>
      <c r="O62" s="176"/>
      <c r="R62" s="175">
        <v>42186</v>
      </c>
      <c r="S62" s="176">
        <v>9.5000000000000001E-2</v>
      </c>
    </row>
    <row r="63" spans="1:26">
      <c r="A63" s="178" t="s">
        <v>84</v>
      </c>
      <c r="B63" s="176">
        <v>9.2499999999999999E-2</v>
      </c>
      <c r="C63" s="176">
        <v>9.5000000000000001E-2</v>
      </c>
      <c r="J63" s="176"/>
      <c r="O63" s="176"/>
      <c r="R63" s="175">
        <v>42552</v>
      </c>
      <c r="S63" s="176">
        <v>9.5000000000000001E-2</v>
      </c>
    </row>
    <row r="64" spans="1:26">
      <c r="A64" s="178" t="s">
        <v>86</v>
      </c>
      <c r="B64" s="176">
        <v>6.0999999999999999E-2</v>
      </c>
      <c r="C64" s="176"/>
      <c r="J64" s="176"/>
      <c r="M64" s="172"/>
      <c r="N64" s="176"/>
      <c r="O64" s="176"/>
      <c r="R64" s="175">
        <v>42917</v>
      </c>
      <c r="S64" s="176">
        <v>9.5000000000000001E-2</v>
      </c>
    </row>
    <row r="65" spans="1:19">
      <c r="A65" s="178" t="s">
        <v>8</v>
      </c>
      <c r="B65" s="176">
        <v>3.0000000000000001E-3</v>
      </c>
      <c r="C65" s="176"/>
      <c r="H65" s="172"/>
      <c r="I65" s="176"/>
      <c r="J65" s="176"/>
      <c r="R65" s="175">
        <v>43282</v>
      </c>
      <c r="S65" s="176">
        <v>9.5000000000000001E-2</v>
      </c>
    </row>
    <row r="66" spans="1:19">
      <c r="H66" s="172"/>
      <c r="I66" s="176"/>
      <c r="J66" s="176"/>
      <c r="R66" s="179">
        <v>43647</v>
      </c>
      <c r="S66" s="180">
        <v>9.5000000000000001E-2</v>
      </c>
    </row>
    <row r="67" spans="1:19">
      <c r="H67" s="172"/>
      <c r="I67" s="176"/>
      <c r="J67" s="176"/>
      <c r="R67" s="179"/>
      <c r="S67" s="180"/>
    </row>
    <row r="76" spans="1:19">
      <c r="A76" s="183" t="s">
        <v>381</v>
      </c>
    </row>
    <row r="77" spans="1:19">
      <c r="A77" s="181">
        <v>42074</v>
      </c>
      <c r="B77" s="211">
        <f t="shared" ref="B77:B82" si="48">A77-1</f>
        <v>42073</v>
      </c>
      <c r="C77" s="211"/>
    </row>
    <row r="78" spans="1:19">
      <c r="A78" s="181">
        <f>A77+(14*26)</f>
        <v>42438</v>
      </c>
      <c r="B78" s="211">
        <f t="shared" si="48"/>
        <v>42437</v>
      </c>
      <c r="C78" s="211"/>
    </row>
    <row r="79" spans="1:19">
      <c r="A79" s="181">
        <f>A78+(14*26)</f>
        <v>42802</v>
      </c>
      <c r="B79" s="211">
        <f t="shared" si="48"/>
        <v>42801</v>
      </c>
      <c r="C79" s="211"/>
      <c r="F79" s="212"/>
      <c r="G79" s="212"/>
    </row>
    <row r="80" spans="1:19">
      <c r="A80" s="181">
        <f>A79+(14*26)</f>
        <v>43166</v>
      </c>
      <c r="B80" s="211">
        <f t="shared" si="48"/>
        <v>43165</v>
      </c>
      <c r="C80" s="211"/>
      <c r="F80" s="212"/>
      <c r="G80" s="212"/>
    </row>
    <row r="81" spans="1:7">
      <c r="A81" s="181">
        <f>A80+(14*26)</f>
        <v>43530</v>
      </c>
      <c r="B81" s="211">
        <f t="shared" si="48"/>
        <v>43529</v>
      </c>
      <c r="C81" s="211"/>
      <c r="F81" s="212"/>
      <c r="G81" s="212"/>
    </row>
    <row r="82" spans="1:7">
      <c r="A82" s="181">
        <f>A81+(14*26)</f>
        <v>43894</v>
      </c>
      <c r="B82" s="211">
        <f t="shared" si="48"/>
        <v>43893</v>
      </c>
      <c r="C82" s="211"/>
      <c r="F82" s="212"/>
      <c r="G82" s="212"/>
    </row>
    <row r="83" spans="1:7">
      <c r="F83" s="212"/>
      <c r="G83" s="212"/>
    </row>
    <row r="84" spans="1:7">
      <c r="F84" s="212"/>
      <c r="G84" s="212"/>
    </row>
    <row r="85" spans="1:7">
      <c r="A85" s="185" t="s">
        <v>382</v>
      </c>
      <c r="F85" s="212"/>
      <c r="G85" s="212"/>
    </row>
    <row r="86" spans="1:7">
      <c r="A86" s="181">
        <v>42186</v>
      </c>
      <c r="B86" s="210">
        <f t="shared" ref="B86:B91" si="49">A86-1</f>
        <v>42185</v>
      </c>
      <c r="C86" s="210"/>
      <c r="F86" s="212"/>
      <c r="G86" s="212"/>
    </row>
    <row r="87" spans="1:7">
      <c r="A87" s="181">
        <f>A86+(14*27)</f>
        <v>42564</v>
      </c>
      <c r="B87" s="210">
        <f t="shared" si="49"/>
        <v>42563</v>
      </c>
      <c r="C87" s="210"/>
      <c r="F87" s="212"/>
      <c r="G87" s="212"/>
    </row>
    <row r="88" spans="1:7">
      <c r="A88" s="181">
        <f>A87+(14*26)</f>
        <v>42928</v>
      </c>
      <c r="B88" s="210">
        <f t="shared" si="49"/>
        <v>42927</v>
      </c>
      <c r="C88" s="210"/>
      <c r="F88" s="212"/>
      <c r="G88" s="212"/>
    </row>
    <row r="89" spans="1:7">
      <c r="A89" s="181">
        <f>A88+(14*26)</f>
        <v>43292</v>
      </c>
      <c r="B89" s="210">
        <f t="shared" si="49"/>
        <v>43291</v>
      </c>
      <c r="C89" s="210"/>
      <c r="F89" s="212"/>
      <c r="G89" s="212"/>
    </row>
    <row r="90" spans="1:7">
      <c r="A90" s="181">
        <f>A89+(14*26)</f>
        <v>43656</v>
      </c>
      <c r="B90" s="210">
        <f t="shared" si="49"/>
        <v>43655</v>
      </c>
      <c r="C90" s="210"/>
      <c r="F90" s="212"/>
      <c r="G90" s="212"/>
    </row>
    <row r="91" spans="1:7">
      <c r="A91" s="181">
        <f>A90+(14*26)</f>
        <v>44020</v>
      </c>
      <c r="B91" s="210">
        <f t="shared" si="49"/>
        <v>44019</v>
      </c>
      <c r="C91" s="210"/>
    </row>
  </sheetData>
  <mergeCells count="25">
    <mergeCell ref="R59:S59"/>
    <mergeCell ref="B77:C77"/>
    <mergeCell ref="B78:C78"/>
    <mergeCell ref="F79:G79"/>
    <mergeCell ref="F80:G80"/>
    <mergeCell ref="B79:C79"/>
    <mergeCell ref="B80:C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B89:C89"/>
    <mergeCell ref="B90:C90"/>
    <mergeCell ref="B91:C91"/>
    <mergeCell ref="B81:C81"/>
    <mergeCell ref="B82:C82"/>
    <mergeCell ref="B86:C86"/>
    <mergeCell ref="B87:C87"/>
    <mergeCell ref="B88:C88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showGridLines="0" tabSelected="1" zoomScaleNormal="100" workbookViewId="0">
      <selection activeCell="B11" sqref="B11"/>
    </sheetView>
  </sheetViews>
  <sheetFormatPr defaultColWidth="8.8984375" defaultRowHeight="13"/>
  <cols>
    <col min="1" max="1" width="26.09765625" style="66" customWidth="1"/>
    <col min="2" max="2" width="13.796875" style="66" customWidth="1"/>
    <col min="3" max="3" width="10.796875" style="66" customWidth="1"/>
    <col min="4" max="4" width="22.296875" style="66" bestFit="1" customWidth="1"/>
    <col min="5" max="5" width="15.796875" style="66" customWidth="1"/>
    <col min="6" max="6" width="10.796875" style="66" customWidth="1"/>
    <col min="7" max="9" width="8.8984375" style="66"/>
    <col min="10" max="10" width="7.796875" style="66" customWidth="1"/>
    <col min="11" max="11" width="11.796875" style="66" customWidth="1"/>
    <col min="12" max="12" width="11" style="66" customWidth="1"/>
    <col min="13" max="13" width="34.796875" style="66" customWidth="1"/>
    <col min="14" max="14" width="12.796875" style="66" customWidth="1"/>
    <col min="15" max="16384" width="8.8984375" style="66"/>
  </cols>
  <sheetData>
    <row r="1" spans="1:14" ht="24" customHeight="1">
      <c r="D1" s="225" t="s">
        <v>384</v>
      </c>
      <c r="E1" s="225"/>
      <c r="F1" s="225"/>
      <c r="G1" s="225"/>
      <c r="H1" s="225"/>
      <c r="I1" s="225"/>
      <c r="J1" s="225"/>
      <c r="K1" s="225"/>
      <c r="L1" s="226"/>
      <c r="M1" s="218" t="s">
        <v>357</v>
      </c>
      <c r="N1" s="219"/>
    </row>
    <row r="2" spans="1:14" ht="18" customHeight="1">
      <c r="D2" s="227" t="s">
        <v>162</v>
      </c>
      <c r="E2" s="227"/>
      <c r="F2" s="227"/>
      <c r="G2" s="227"/>
      <c r="H2" s="227"/>
      <c r="I2" s="227"/>
      <c r="J2" s="227"/>
      <c r="K2" s="227"/>
      <c r="L2" s="228"/>
      <c r="M2" s="220"/>
      <c r="N2" s="221"/>
    </row>
    <row r="3" spans="1:14" ht="14.25" customHeight="1"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20"/>
      <c r="N3" s="221"/>
    </row>
    <row r="4" spans="1:14" ht="14.25" customHeight="1">
      <c r="A4" s="67" t="s">
        <v>123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220" t="s">
        <v>356</v>
      </c>
      <c r="N4" s="221"/>
    </row>
    <row r="5" spans="1:14">
      <c r="A5" s="68" t="s">
        <v>374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223"/>
      <c r="N5" s="224"/>
    </row>
    <row r="6" spans="1:14">
      <c r="A6" s="68" t="s">
        <v>124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4">
      <c r="A7" s="68" t="s">
        <v>139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222">
        <f ca="1">NOW()</f>
        <v>42777.677606134261</v>
      </c>
      <c r="N7" s="222"/>
    </row>
    <row r="8" spans="1:14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4">
      <c r="A9" s="69" t="s">
        <v>72</v>
      </c>
      <c r="B9" s="70"/>
      <c r="C9" s="70"/>
      <c r="D9" s="70"/>
      <c r="E9" s="70"/>
      <c r="F9" s="70"/>
      <c r="G9" s="70"/>
      <c r="H9" s="70"/>
      <c r="I9" s="70"/>
      <c r="J9" s="71"/>
      <c r="K9" s="71"/>
      <c r="L9" s="72"/>
      <c r="M9" s="73" t="s">
        <v>136</v>
      </c>
      <c r="N9" s="72"/>
    </row>
    <row r="10" spans="1:14" ht="12.75" customHeight="1">
      <c r="A10" s="74"/>
      <c r="B10" s="68"/>
      <c r="C10" s="68"/>
      <c r="D10" s="68"/>
      <c r="E10" s="68"/>
      <c r="F10" s="68"/>
      <c r="G10" s="68"/>
      <c r="H10" s="68"/>
      <c r="I10" s="68"/>
      <c r="J10" s="75"/>
      <c r="K10" s="75"/>
      <c r="L10" s="76"/>
      <c r="M10" s="214" t="s">
        <v>370</v>
      </c>
      <c r="N10" s="215"/>
    </row>
    <row r="11" spans="1:14">
      <c r="A11" s="77" t="s">
        <v>73</v>
      </c>
      <c r="B11" s="78">
        <v>42736</v>
      </c>
      <c r="C11" s="68"/>
      <c r="D11" s="79" t="s">
        <v>74</v>
      </c>
      <c r="E11" s="78">
        <v>43100</v>
      </c>
      <c r="F11" s="68"/>
      <c r="G11" s="68"/>
      <c r="H11" s="68"/>
      <c r="I11" s="68"/>
      <c r="J11" s="75"/>
      <c r="K11" s="75"/>
      <c r="L11" s="76"/>
      <c r="M11" s="214"/>
      <c r="N11" s="215"/>
    </row>
    <row r="12" spans="1:14">
      <c r="A12" s="74"/>
      <c r="B12" s="68"/>
      <c r="C12" s="68"/>
      <c r="D12" s="68"/>
      <c r="E12" s="68"/>
      <c r="F12" s="68"/>
      <c r="G12" s="68"/>
      <c r="H12" s="68"/>
      <c r="I12" s="68"/>
      <c r="K12" s="80" t="s">
        <v>100</v>
      </c>
      <c r="L12" s="81" t="b">
        <v>0</v>
      </c>
      <c r="M12" s="214"/>
      <c r="N12" s="215"/>
    </row>
    <row r="13" spans="1:14">
      <c r="A13" s="77" t="s">
        <v>75</v>
      </c>
      <c r="B13" s="82">
        <v>1</v>
      </c>
      <c r="C13" s="68"/>
      <c r="D13" s="79" t="s">
        <v>76</v>
      </c>
      <c r="E13" s="68"/>
      <c r="F13" s="68"/>
      <c r="G13" s="68"/>
      <c r="H13" s="68"/>
      <c r="I13" s="83">
        <v>1</v>
      </c>
      <c r="K13" s="80" t="s">
        <v>171</v>
      </c>
      <c r="L13" s="81" t="b">
        <v>0</v>
      </c>
      <c r="M13" s="84"/>
      <c r="N13" s="85"/>
    </row>
    <row r="14" spans="1:14">
      <c r="A14" s="74"/>
      <c r="B14" s="68"/>
      <c r="C14" s="68"/>
      <c r="D14" s="75"/>
      <c r="E14" s="75"/>
      <c r="F14" s="68"/>
      <c r="G14" s="68"/>
      <c r="H14" s="68"/>
      <c r="I14" s="68"/>
      <c r="J14" s="75"/>
      <c r="K14" s="75"/>
      <c r="L14" s="86" t="str">
        <f>IF(L12=TRUE,IF(VLOOKUP(I13,rates_table,3,FALSE)="N","Increment cannot be applied to classification.",""),"")</f>
        <v/>
      </c>
      <c r="M14" s="87" t="s">
        <v>90</v>
      </c>
      <c r="N14" s="88">
        <v>0.03</v>
      </c>
    </row>
    <row r="15" spans="1:14">
      <c r="A15" s="89" t="s">
        <v>93</v>
      </c>
      <c r="B15" s="68"/>
      <c r="C15" s="68"/>
      <c r="D15" s="75"/>
      <c r="E15" s="75"/>
      <c r="F15" s="68"/>
      <c r="G15" s="68"/>
      <c r="H15" s="68"/>
      <c r="I15" s="68"/>
      <c r="J15" s="75"/>
      <c r="K15" s="75"/>
      <c r="L15" s="76"/>
      <c r="M15" s="87" t="s">
        <v>107</v>
      </c>
      <c r="N15" s="88">
        <v>3.7999999999999999E-2</v>
      </c>
    </row>
    <row r="16" spans="1:14">
      <c r="A16" s="74"/>
      <c r="D16" s="90" t="s">
        <v>94</v>
      </c>
      <c r="E16" s="91"/>
      <c r="F16" s="68"/>
      <c r="G16" s="68"/>
      <c r="I16" s="90" t="s">
        <v>95</v>
      </c>
      <c r="J16" s="240"/>
      <c r="K16" s="241"/>
      <c r="L16" s="76"/>
      <c r="M16" s="87" t="s">
        <v>108</v>
      </c>
      <c r="N16" s="94">
        <v>0</v>
      </c>
    </row>
    <row r="17" spans="1:14" ht="14.25" customHeight="1">
      <c r="A17" s="74"/>
      <c r="C17" s="92" t="str">
        <f>IF(AllowNS&gt;0,IF(E23=FALSE,"* Non-Superannuable allowances paid to employees not on full 17% superannuation will incur superannuation at 9%.",""),"")</f>
        <v/>
      </c>
      <c r="D17" s="75"/>
      <c r="E17" s="75"/>
      <c r="F17" s="68"/>
      <c r="G17" s="68"/>
      <c r="H17" s="68"/>
      <c r="I17" s="68"/>
      <c r="J17" s="75"/>
      <c r="K17" s="75"/>
      <c r="L17" s="76"/>
      <c r="M17" s="87" t="s">
        <v>109</v>
      </c>
      <c r="N17" s="94">
        <v>0</v>
      </c>
    </row>
    <row r="18" spans="1:14">
      <c r="A18" s="74"/>
      <c r="C18" s="93"/>
      <c r="D18" s="75"/>
      <c r="E18" s="75"/>
      <c r="F18" s="68"/>
      <c r="G18" s="68"/>
      <c r="H18" s="68"/>
      <c r="I18" s="68"/>
      <c r="J18" s="75"/>
      <c r="K18" s="75"/>
      <c r="L18" s="76"/>
      <c r="M18" s="87" t="s">
        <v>380</v>
      </c>
      <c r="N18" s="94">
        <v>0</v>
      </c>
    </row>
    <row r="19" spans="1:14">
      <c r="A19" s="89" t="s">
        <v>92</v>
      </c>
      <c r="B19" s="95"/>
      <c r="C19" s="68"/>
      <c r="D19" s="68"/>
      <c r="E19" s="68"/>
      <c r="F19" s="68"/>
      <c r="G19" s="68"/>
      <c r="H19" s="68"/>
      <c r="I19" s="68"/>
      <c r="J19" s="68"/>
      <c r="K19" s="68"/>
      <c r="L19" s="96"/>
      <c r="M19" s="87" t="s">
        <v>376</v>
      </c>
      <c r="N19" s="94">
        <v>0</v>
      </c>
    </row>
    <row r="20" spans="1:14">
      <c r="A20" s="74"/>
      <c r="B20" s="68"/>
      <c r="C20" s="68"/>
      <c r="D20" s="83">
        <v>2</v>
      </c>
      <c r="E20" s="68"/>
      <c r="F20" s="68"/>
      <c r="G20" s="68"/>
      <c r="H20" s="68"/>
      <c r="I20" s="68"/>
      <c r="J20" s="68"/>
      <c r="K20" s="68"/>
      <c r="L20" s="96"/>
      <c r="M20" s="97"/>
      <c r="N20" s="98"/>
    </row>
    <row r="21" spans="1:14">
      <c r="A21" s="74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96"/>
      <c r="M21" s="214" t="s">
        <v>369</v>
      </c>
      <c r="N21" s="215"/>
    </row>
    <row r="22" spans="1:14" ht="13.5" customHeight="1">
      <c r="A22" s="89" t="s">
        <v>87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96"/>
      <c r="M22" s="214"/>
      <c r="N22" s="215"/>
    </row>
    <row r="23" spans="1:14">
      <c r="A23" s="74"/>
      <c r="B23" s="68"/>
      <c r="C23" s="68"/>
      <c r="D23" s="68"/>
      <c r="E23" s="83" t="b">
        <v>1</v>
      </c>
      <c r="F23" s="68"/>
      <c r="G23" s="68"/>
      <c r="H23" s="68"/>
      <c r="I23" s="68"/>
      <c r="J23" s="68"/>
      <c r="K23" s="68"/>
      <c r="L23" s="96"/>
      <c r="M23" s="214"/>
      <c r="N23" s="215"/>
    </row>
    <row r="24" spans="1:14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238"/>
      <c r="N24" s="239"/>
    </row>
    <row r="25" spans="1:14">
      <c r="A25" s="102"/>
      <c r="B25" s="103"/>
      <c r="C25" s="103"/>
      <c r="D25" s="71"/>
      <c r="E25" s="71"/>
      <c r="F25" s="71"/>
      <c r="G25" s="71"/>
      <c r="H25" s="71"/>
      <c r="I25" s="71"/>
      <c r="J25" s="71"/>
      <c r="K25" s="71"/>
      <c r="L25" s="72"/>
      <c r="M25" s="104" t="s">
        <v>103</v>
      </c>
      <c r="N25" s="72"/>
    </row>
    <row r="26" spans="1:14">
      <c r="A26" s="104" t="s">
        <v>77</v>
      </c>
      <c r="B26" s="75"/>
      <c r="C26" s="75"/>
      <c r="D26" s="75"/>
      <c r="E26" s="75"/>
      <c r="F26" s="75"/>
      <c r="G26" s="75"/>
      <c r="H26" s="75"/>
      <c r="I26" s="75"/>
      <c r="J26" s="68"/>
      <c r="K26" s="68"/>
      <c r="L26" s="96"/>
      <c r="M26" s="105"/>
      <c r="N26" s="76"/>
    </row>
    <row r="27" spans="1:14">
      <c r="A27" s="10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89" t="s">
        <v>76</v>
      </c>
      <c r="N27" s="76"/>
    </row>
    <row r="28" spans="1:14">
      <c r="A28" s="105" t="s">
        <v>88</v>
      </c>
      <c r="B28" s="75"/>
      <c r="C28" s="75"/>
      <c r="D28" s="75"/>
      <c r="E28" s="75"/>
      <c r="F28" s="75"/>
      <c r="G28" s="75"/>
      <c r="H28" s="75"/>
      <c r="I28" s="75"/>
      <c r="J28" s="216" t="s">
        <v>169</v>
      </c>
      <c r="K28" s="216"/>
      <c r="L28" s="76"/>
      <c r="M28" s="105"/>
      <c r="N28" s="76"/>
    </row>
    <row r="29" spans="1:14">
      <c r="A29" s="105"/>
      <c r="B29" s="75"/>
      <c r="C29" s="75"/>
      <c r="D29" s="75"/>
      <c r="E29" s="75"/>
      <c r="F29" s="75"/>
      <c r="G29" s="75"/>
      <c r="H29" s="75"/>
      <c r="I29" s="75"/>
      <c r="J29" s="106" t="s">
        <v>167</v>
      </c>
      <c r="K29" s="106" t="s">
        <v>168</v>
      </c>
      <c r="L29" s="76"/>
      <c r="M29" s="105"/>
      <c r="N29" s="76"/>
    </row>
    <row r="30" spans="1:14">
      <c r="A30" s="105"/>
      <c r="B30" s="75"/>
      <c r="C30" s="75"/>
      <c r="D30" s="107" t="s">
        <v>79</v>
      </c>
      <c r="E30" s="108">
        <f>variables!O3</f>
        <v>0</v>
      </c>
      <c r="F30" s="75"/>
      <c r="G30" s="75"/>
      <c r="H30" s="75"/>
      <c r="I30" s="75"/>
      <c r="J30" s="109">
        <v>2011</v>
      </c>
      <c r="K30" s="187">
        <f>variables!Y27</f>
        <v>0</v>
      </c>
      <c r="L30" s="76"/>
      <c r="M30" s="110" t="s">
        <v>101</v>
      </c>
      <c r="N30" s="82">
        <v>1</v>
      </c>
    </row>
    <row r="31" spans="1:14">
      <c r="A31" s="105"/>
      <c r="B31" s="75"/>
      <c r="C31" s="75"/>
      <c r="D31" s="107" t="s">
        <v>99</v>
      </c>
      <c r="E31" s="108">
        <f>variables!P3</f>
        <v>0</v>
      </c>
      <c r="F31" s="75"/>
      <c r="G31" s="75"/>
      <c r="H31" s="75"/>
      <c r="I31" s="75"/>
      <c r="J31" s="109">
        <v>2012</v>
      </c>
      <c r="K31" s="187">
        <f>variables!Y30</f>
        <v>0</v>
      </c>
      <c r="L31" s="76"/>
      <c r="M31" s="105"/>
      <c r="N31" s="76"/>
    </row>
    <row r="32" spans="1:14">
      <c r="A32" s="105"/>
      <c r="B32" s="75"/>
      <c r="C32" s="75"/>
      <c r="D32" s="107" t="s">
        <v>98</v>
      </c>
      <c r="E32" s="108">
        <f>variables!Q3</f>
        <v>0</v>
      </c>
      <c r="F32" s="75"/>
      <c r="G32" s="75"/>
      <c r="H32" s="75"/>
      <c r="I32" s="75"/>
      <c r="J32" s="109">
        <v>2013</v>
      </c>
      <c r="K32" s="187">
        <f>variables!Y33</f>
        <v>0</v>
      </c>
      <c r="L32" s="76"/>
      <c r="M32" s="110" t="s">
        <v>102</v>
      </c>
      <c r="N32" s="111">
        <v>0</v>
      </c>
    </row>
    <row r="33" spans="1:14">
      <c r="A33" s="105"/>
      <c r="B33" s="75"/>
      <c r="C33" s="75"/>
      <c r="D33" s="107" t="s">
        <v>78</v>
      </c>
      <c r="E33" s="108">
        <f>variables!T3</f>
        <v>0</v>
      </c>
      <c r="F33" s="75"/>
      <c r="G33" s="75"/>
      <c r="H33" s="75"/>
      <c r="I33" s="75"/>
      <c r="J33" s="109">
        <v>2014</v>
      </c>
      <c r="K33" s="187">
        <f>variables!Y36</f>
        <v>0</v>
      </c>
      <c r="L33" s="76"/>
      <c r="M33" s="246" t="str">
        <f>IF(N32&gt;4,"Budget Centre will only be charged first 4 weeks for Severance Pay so calculation limited to 4 weeks costs.","")</f>
        <v/>
      </c>
      <c r="N33" s="247"/>
    </row>
    <row r="34" spans="1:14">
      <c r="A34" s="105"/>
      <c r="B34" s="75"/>
      <c r="C34" s="75"/>
      <c r="D34" s="107" t="s">
        <v>80</v>
      </c>
      <c r="E34" s="108">
        <f>variables!U3</f>
        <v>0</v>
      </c>
      <c r="F34" s="75"/>
      <c r="G34" s="75"/>
      <c r="H34" s="75"/>
      <c r="I34" s="75"/>
      <c r="J34" s="109">
        <v>2015</v>
      </c>
      <c r="K34" s="187">
        <f>variables!Y39</f>
        <v>0</v>
      </c>
      <c r="L34" s="76"/>
      <c r="M34" s="246"/>
      <c r="N34" s="247"/>
    </row>
    <row r="35" spans="1:14">
      <c r="A35" s="105"/>
      <c r="B35" s="75"/>
      <c r="C35" s="75"/>
      <c r="D35" s="107" t="s">
        <v>81</v>
      </c>
      <c r="E35" s="108">
        <f>variables!V3</f>
        <v>0</v>
      </c>
      <c r="F35" s="75"/>
      <c r="G35" s="75"/>
      <c r="H35" s="75"/>
      <c r="I35" s="75"/>
      <c r="J35" s="109">
        <v>2016</v>
      </c>
      <c r="K35" s="187">
        <f>variables!Y42</f>
        <v>0</v>
      </c>
      <c r="L35" s="76"/>
      <c r="M35" s="112" t="s">
        <v>104</v>
      </c>
      <c r="N35" s="113">
        <f ca="1">IF(N32&lt;=4,ROUND(variables!B59/26.0893/2*N32*asf,0),ROUND(variables!B59/26.0893/2*4*asf,0))</f>
        <v>0</v>
      </c>
    </row>
    <row r="36" spans="1:14">
      <c r="A36" s="105"/>
      <c r="B36" s="75"/>
      <c r="C36" s="75"/>
      <c r="D36" s="107" t="s">
        <v>82</v>
      </c>
      <c r="E36" s="108">
        <f>variables!W3</f>
        <v>0</v>
      </c>
      <c r="F36" s="75"/>
      <c r="G36" s="75"/>
      <c r="H36" s="75"/>
      <c r="I36" s="75"/>
      <c r="J36" s="109">
        <v>2017</v>
      </c>
      <c r="K36" s="187">
        <f>variables!Y45</f>
        <v>0</v>
      </c>
      <c r="L36" s="76"/>
      <c r="M36" s="112" t="s">
        <v>80</v>
      </c>
      <c r="N36" s="113">
        <f ca="1">ROUND(N35*p_tax,0)</f>
        <v>0</v>
      </c>
    </row>
    <row r="37" spans="1:14">
      <c r="A37" s="105"/>
      <c r="B37" s="75"/>
      <c r="C37" s="75"/>
      <c r="D37" s="75"/>
      <c r="E37" s="114"/>
      <c r="F37" s="75"/>
      <c r="G37" s="75"/>
      <c r="H37" s="75"/>
      <c r="I37" s="75"/>
      <c r="J37" s="109">
        <v>2018</v>
      </c>
      <c r="K37" s="187">
        <f>variables!Y48</f>
        <v>0</v>
      </c>
      <c r="L37" s="76"/>
      <c r="M37" s="105"/>
      <c r="N37" s="76"/>
    </row>
    <row r="38" spans="1:14" ht="13.5" thickBot="1">
      <c r="A38" s="105"/>
      <c r="B38" s="75"/>
      <c r="C38" s="75"/>
      <c r="D38" s="107" t="s">
        <v>83</v>
      </c>
      <c r="E38" s="115">
        <f>SUM(E30:E37)</f>
        <v>0</v>
      </c>
      <c r="F38" s="75"/>
      <c r="G38" s="75"/>
      <c r="H38" s="75"/>
      <c r="I38" s="75"/>
      <c r="J38" s="109">
        <v>2019</v>
      </c>
      <c r="K38" s="187">
        <f>variables!Y51</f>
        <v>0</v>
      </c>
      <c r="L38" s="76"/>
      <c r="M38" s="112" t="s">
        <v>137</v>
      </c>
      <c r="N38" s="116">
        <f ca="1">SUM(N35:N37)</f>
        <v>0</v>
      </c>
    </row>
    <row r="39" spans="1:14" ht="13.5" thickTop="1">
      <c r="A39" s="105"/>
      <c r="B39" s="93"/>
      <c r="C39" s="75"/>
      <c r="D39" s="75"/>
      <c r="E39" s="75"/>
      <c r="F39" s="75"/>
      <c r="G39" s="75"/>
      <c r="H39" s="75"/>
      <c r="I39" s="75"/>
      <c r="J39" s="109">
        <v>2020</v>
      </c>
      <c r="K39" s="187">
        <f>variables!Y54</f>
        <v>0</v>
      </c>
      <c r="L39" s="76"/>
      <c r="M39" s="242" t="s">
        <v>138</v>
      </c>
      <c r="N39" s="243"/>
    </row>
    <row r="40" spans="1:14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9"/>
      <c r="M40" s="244"/>
      <c r="N40" s="245"/>
    </row>
    <row r="41" spans="1:14">
      <c r="A41" s="10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120"/>
      <c r="N41" s="121"/>
    </row>
    <row r="42" spans="1:14">
      <c r="A42" s="104" t="s">
        <v>172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120"/>
      <c r="N42" s="121"/>
    </row>
    <row r="43" spans="1:14">
      <c r="A43" s="105" t="s">
        <v>174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120"/>
      <c r="N43" s="121"/>
    </row>
    <row r="44" spans="1:14">
      <c r="A44" s="105" t="s">
        <v>173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120"/>
      <c r="N44" s="121"/>
    </row>
    <row r="45" spans="1:14">
      <c r="A45" s="105" t="s">
        <v>371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120"/>
      <c r="N45" s="121"/>
    </row>
    <row r="46" spans="1:14">
      <c r="A46" s="105" t="s">
        <v>372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120"/>
      <c r="N46" s="121"/>
    </row>
    <row r="47" spans="1:14">
      <c r="A47" s="10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120"/>
      <c r="N47" s="121"/>
    </row>
    <row r="48" spans="1:14" s="75" customFormat="1">
      <c r="A48" s="122" t="s">
        <v>89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N48" s="76"/>
    </row>
    <row r="49" spans="1:14">
      <c r="A49" s="74" t="s">
        <v>368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75"/>
      <c r="N49" s="76"/>
    </row>
    <row r="50" spans="1:14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18"/>
      <c r="N50" s="119"/>
    </row>
    <row r="53" spans="1:14">
      <c r="A53" s="66" t="s">
        <v>373</v>
      </c>
    </row>
    <row r="54" spans="1:14">
      <c r="A54" s="229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1:14">
      <c r="A55" s="232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4"/>
    </row>
    <row r="56" spans="1:14">
      <c r="A56" s="232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4"/>
    </row>
    <row r="57" spans="1:14">
      <c r="A57" s="232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4"/>
    </row>
    <row r="58" spans="1:14">
      <c r="A58" s="232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4"/>
    </row>
    <row r="59" spans="1:14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4"/>
    </row>
    <row r="60" spans="1:14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4"/>
    </row>
    <row r="61" spans="1:14">
      <c r="A61" s="235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</row>
    <row r="63" spans="1:14">
      <c r="A63" s="66" t="s">
        <v>375</v>
      </c>
    </row>
    <row r="64" spans="1:14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5"/>
    </row>
    <row r="65" spans="1:14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8"/>
    </row>
    <row r="66" spans="1:14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8"/>
    </row>
    <row r="67" spans="1:14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8"/>
    </row>
    <row r="68" spans="1:14">
      <c r="A68" s="126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8"/>
    </row>
    <row r="69" spans="1:14">
      <c r="A69" s="12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8"/>
    </row>
    <row r="70" spans="1:14">
      <c r="A70" s="126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8"/>
    </row>
    <row r="71" spans="1:14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8"/>
    </row>
    <row r="72" spans="1:14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8"/>
    </row>
    <row r="73" spans="1:14">
      <c r="A73" s="12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8"/>
    </row>
    <row r="74" spans="1:14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8"/>
    </row>
    <row r="75" spans="1:14">
      <c r="A75" s="12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8"/>
    </row>
    <row r="76" spans="1:14">
      <c r="A76" s="126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8"/>
    </row>
    <row r="77" spans="1:14">
      <c r="A77" s="12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8"/>
    </row>
    <row r="78" spans="1:14">
      <c r="A78" s="12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8"/>
    </row>
    <row r="79" spans="1:14">
      <c r="A79" s="126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8"/>
    </row>
    <row r="80" spans="1:14">
      <c r="A80" s="126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8"/>
    </row>
    <row r="81" spans="1:14">
      <c r="A81" s="126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8"/>
    </row>
    <row r="82" spans="1:14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8"/>
    </row>
    <row r="83" spans="1:14">
      <c r="A83" s="126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8"/>
    </row>
    <row r="84" spans="1:14">
      <c r="A84" s="126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8"/>
    </row>
    <row r="85" spans="1:14">
      <c r="A85" s="126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8"/>
    </row>
    <row r="86" spans="1:14">
      <c r="A86" s="126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8"/>
    </row>
    <row r="87" spans="1:14">
      <c r="A87" s="126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8"/>
    </row>
    <row r="88" spans="1:14">
      <c r="A88" s="126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8"/>
    </row>
    <row r="89" spans="1:14">
      <c r="A89" s="126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8"/>
    </row>
    <row r="90" spans="1:14">
      <c r="A90" s="126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8"/>
    </row>
    <row r="91" spans="1:14">
      <c r="A91" s="126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8"/>
    </row>
    <row r="92" spans="1:14">
      <c r="A92" s="126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8"/>
    </row>
    <row r="93" spans="1:14">
      <c r="A93" s="126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8"/>
    </row>
    <row r="94" spans="1:14">
      <c r="A94" s="126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8"/>
    </row>
    <row r="95" spans="1:14">
      <c r="A95" s="126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8"/>
    </row>
    <row r="96" spans="1:14">
      <c r="A96" s="126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8"/>
    </row>
    <row r="97" spans="1:14">
      <c r="A97" s="126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8"/>
    </row>
    <row r="98" spans="1:14">
      <c r="A98" s="126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8"/>
    </row>
    <row r="99" spans="1:14">
      <c r="A99" s="126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8"/>
    </row>
    <row r="100" spans="1:14">
      <c r="A100" s="126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8"/>
    </row>
    <row r="101" spans="1:14">
      <c r="A101" s="129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1"/>
    </row>
  </sheetData>
  <sheetProtection password="EED8" sheet="1" objects="1" scenarios="1"/>
  <mergeCells count="13">
    <mergeCell ref="A54:N61"/>
    <mergeCell ref="M21:N24"/>
    <mergeCell ref="J16:K16"/>
    <mergeCell ref="M39:N40"/>
    <mergeCell ref="M33:N34"/>
    <mergeCell ref="M10:N12"/>
    <mergeCell ref="J28:K28"/>
    <mergeCell ref="C3:L3"/>
    <mergeCell ref="M1:N3"/>
    <mergeCell ref="M7:N7"/>
    <mergeCell ref="M4:N5"/>
    <mergeCell ref="D1:L1"/>
    <mergeCell ref="D2:L2"/>
  </mergeCells>
  <phoneticPr fontId="2" type="noConversion"/>
  <dataValidations count="3">
    <dataValidation type="decimal" allowBlank="1" showInputMessage="1" showErrorMessage="1" error="The fraction must be between 0.01% and 100%." sqref="N30 B13 B19">
      <formula1>0.0001</formula1>
      <formula2>1</formula2>
    </dataValidation>
    <dataValidation type="date" allowBlank="1" showInputMessage="1" showErrorMessage="1" error="This costing sheet will only work for dates between 01-JAN-2010 and 31-DEC-2020." sqref="B11">
      <formula1>40179</formula1>
      <formula2>44196</formula2>
    </dataValidation>
    <dataValidation type="date" showInputMessage="1" showErrorMessage="1" error="This costing sheet will only work for dates between 01-JAN-2010 and 31-DEC-2020." sqref="E11">
      <formula1>40179</formula1>
      <formula2>44196</formula2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3" fitToHeight="2" orientation="landscape" r:id="rId1"/>
  <headerFooter alignWithMargins="0"/>
  <rowBreaks count="1" manualBreakCount="1">
    <brk id="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19</xdr:row>
                    <xdr:rowOff>31750</xdr:rowOff>
                  </from>
                  <to>
                    <xdr:col>2</xdr:col>
                    <xdr:colOff>368300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locked="0" defaultSize="0" autoFill="0" autoLine="0" autoPict="0">
                <anchor moveWithCells="1">
                  <from>
                    <xdr:col>2</xdr:col>
                    <xdr:colOff>146050</xdr:colOff>
                    <xdr:row>19</xdr:row>
                    <xdr:rowOff>31750</xdr:rowOff>
                  </from>
                  <to>
                    <xdr:col>3</xdr:col>
                    <xdr:colOff>406400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locked="0" defaultSize="0" autoLine="0" autoPict="0">
                <anchor moveWithCells="1">
                  <from>
                    <xdr:col>4</xdr:col>
                    <xdr:colOff>196850</xdr:colOff>
                    <xdr:row>11</xdr:row>
                    <xdr:rowOff>146050</xdr:rowOff>
                  </from>
                  <to>
                    <xdr:col>7</xdr:col>
                    <xdr:colOff>463550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locked="0" defaultSize="0" autoFill="0" autoLine="0" autoPict="0">
                <anchor moveWithCells="1">
                  <from>
                    <xdr:col>1</xdr:col>
                    <xdr:colOff>69850</xdr:colOff>
                    <xdr:row>22</xdr:row>
                    <xdr:rowOff>38100</xdr:rowOff>
                  </from>
                  <to>
                    <xdr:col>3</xdr:col>
                    <xdr:colOff>838200</xdr:colOff>
                    <xdr:row>23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11</xdr:col>
                    <xdr:colOff>82550</xdr:colOff>
                    <xdr:row>10</xdr:row>
                    <xdr:rowOff>120650</xdr:rowOff>
                  </from>
                  <to>
                    <xdr:col>12</xdr:col>
                    <xdr:colOff>6350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Drop Down 9">
              <controlPr locked="0" defaultSize="0" autoLine="0" autoPict="0">
                <anchor moveWithCells="1">
                  <from>
                    <xdr:col>12</xdr:col>
                    <xdr:colOff>38100</xdr:colOff>
                    <xdr:row>27</xdr:row>
                    <xdr:rowOff>31750</xdr:rowOff>
                  </from>
                  <to>
                    <xdr:col>13</xdr:col>
                    <xdr:colOff>298450</xdr:colOff>
                    <xdr:row>28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11</xdr:col>
                    <xdr:colOff>82550</xdr:colOff>
                    <xdr:row>11</xdr:row>
                    <xdr:rowOff>120650</xdr:rowOff>
                  </from>
                  <to>
                    <xdr:col>12</xdr:col>
                    <xdr:colOff>6350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>
      <selection activeCell="K11" sqref="K11"/>
    </sheetView>
  </sheetViews>
  <sheetFormatPr defaultColWidth="9.296875" defaultRowHeight="13"/>
  <cols>
    <col min="1" max="1" width="70.796875" style="31" customWidth="1"/>
    <col min="2" max="2" width="4.796875" style="31" customWidth="1"/>
    <col min="3" max="3" width="15" style="31" customWidth="1"/>
    <col min="4" max="4" width="5" style="31" customWidth="1"/>
    <col min="5" max="5" width="14.796875" style="31" customWidth="1"/>
    <col min="6" max="6" width="4.796875" style="31" customWidth="1"/>
    <col min="7" max="7" width="14.796875" style="31" customWidth="1"/>
    <col min="8" max="8" width="4.796875" style="31" customWidth="1"/>
    <col min="9" max="9" width="16.796875" style="31" customWidth="1"/>
    <col min="10" max="10" width="11" style="31" customWidth="1"/>
    <col min="11" max="11" width="34.796875" style="31" customWidth="1"/>
    <col min="12" max="12" width="12.796875" style="31" customWidth="1"/>
    <col min="13" max="16384" width="9.296875" style="31"/>
  </cols>
  <sheetData>
    <row r="1" spans="1:12" ht="32.25" customHeight="1">
      <c r="A1" s="248" t="s">
        <v>385</v>
      </c>
      <c r="B1" s="248"/>
      <c r="C1" s="248"/>
      <c r="D1" s="248"/>
      <c r="E1" s="248"/>
      <c r="F1" s="248"/>
      <c r="G1" s="248"/>
      <c r="H1" s="248"/>
      <c r="I1" s="248"/>
      <c r="J1" s="32"/>
    </row>
    <row r="2" spans="1:12">
      <c r="B2" s="33"/>
      <c r="C2" s="33"/>
      <c r="D2" s="33"/>
      <c r="E2" s="33"/>
      <c r="F2" s="33"/>
      <c r="G2" s="33"/>
      <c r="H2" s="33"/>
      <c r="I2" s="34">
        <f ca="1">NOW()</f>
        <v>42777.677606134261</v>
      </c>
      <c r="J2" s="33"/>
    </row>
    <row r="3" spans="1:12" ht="13.5" customHeight="1"/>
    <row r="4" spans="1:12">
      <c r="B4" s="35"/>
      <c r="C4" s="35"/>
      <c r="D4" s="35"/>
      <c r="E4" s="35"/>
      <c r="F4" s="35"/>
      <c r="G4" s="35"/>
      <c r="H4" s="35"/>
      <c r="I4" s="35"/>
      <c r="J4" s="35"/>
    </row>
    <row r="5" spans="1:12" ht="13.5">
      <c r="A5" s="36"/>
      <c r="B5" s="37"/>
      <c r="C5" s="38"/>
      <c r="D5" s="38"/>
      <c r="E5" s="38"/>
      <c r="F5" s="38"/>
      <c r="G5" s="39"/>
      <c r="H5" s="38"/>
      <c r="I5" s="40"/>
      <c r="J5" s="22"/>
      <c r="K5" s="22"/>
      <c r="L5" s="22"/>
    </row>
    <row r="6" spans="1:12" ht="13.5">
      <c r="A6" s="41" t="s">
        <v>77</v>
      </c>
      <c r="B6" s="22"/>
      <c r="C6" s="22"/>
      <c r="D6" s="22"/>
      <c r="E6" s="22"/>
      <c r="F6" s="22"/>
      <c r="G6" s="22"/>
      <c r="H6" s="22"/>
      <c r="I6" s="43"/>
      <c r="J6" s="42"/>
      <c r="K6" s="22"/>
      <c r="L6" s="22"/>
    </row>
    <row r="7" spans="1:12">
      <c r="A7" s="44"/>
      <c r="B7" s="22"/>
      <c r="C7" s="62" t="s">
        <v>355</v>
      </c>
      <c r="D7" s="28">
        <v>1</v>
      </c>
      <c r="E7" s="22"/>
      <c r="F7" s="22"/>
      <c r="G7" s="22"/>
      <c r="H7" s="22"/>
      <c r="I7" s="45"/>
      <c r="J7" s="22"/>
      <c r="K7" s="22"/>
      <c r="L7" s="22"/>
    </row>
    <row r="8" spans="1:12">
      <c r="A8" s="46" t="s">
        <v>325</v>
      </c>
      <c r="B8" s="22"/>
      <c r="C8" s="22"/>
      <c r="D8" s="22"/>
      <c r="E8" s="22"/>
      <c r="F8" s="22"/>
      <c r="G8" s="22"/>
      <c r="H8" s="22"/>
      <c r="I8" s="45"/>
      <c r="J8" s="22"/>
      <c r="K8" s="22"/>
      <c r="L8" s="22"/>
    </row>
    <row r="9" spans="1:12">
      <c r="A9" s="44"/>
      <c r="B9" s="22"/>
      <c r="C9" s="47" t="s">
        <v>327</v>
      </c>
      <c r="E9" s="47" t="s">
        <v>474</v>
      </c>
      <c r="G9" s="47" t="s">
        <v>326</v>
      </c>
      <c r="H9" s="22"/>
      <c r="I9" s="56" t="s">
        <v>178</v>
      </c>
      <c r="J9" s="42"/>
      <c r="K9" s="42"/>
      <c r="L9" s="22"/>
    </row>
    <row r="10" spans="1:12">
      <c r="A10" s="44"/>
      <c r="B10" s="22"/>
      <c r="C10" s="22"/>
      <c r="E10" s="22"/>
      <c r="G10" s="22"/>
      <c r="H10" s="22"/>
      <c r="I10" s="45"/>
      <c r="J10" s="42"/>
      <c r="K10" s="42"/>
      <c r="L10" s="22"/>
    </row>
    <row r="11" spans="1:12">
      <c r="A11" s="44"/>
      <c r="B11" s="28">
        <v>1</v>
      </c>
      <c r="C11" s="25">
        <v>0</v>
      </c>
      <c r="E11" s="63">
        <f>VLOOKUP(B11,casual_lookup,3,FALSE)</f>
        <v>0</v>
      </c>
      <c r="F11" s="26"/>
      <c r="G11" s="30">
        <f>IF($D$7=1,VLOOKUP(B11,casual_lookup,4,FALSE),IF($D$7=2,VLOOKUP(B11,casual_lookup,5,FALSE),VLOOKUP(B11,casual_lookup,6,FALSE)))</f>
        <v>0</v>
      </c>
      <c r="H11" s="27"/>
      <c r="I11" s="57">
        <f>C11*G11</f>
        <v>0</v>
      </c>
      <c r="J11" s="42"/>
      <c r="K11" s="42"/>
      <c r="L11" s="22"/>
    </row>
    <row r="12" spans="1:12">
      <c r="A12" s="44"/>
      <c r="B12" s="48"/>
      <c r="C12" s="22"/>
      <c r="E12" s="188"/>
      <c r="F12" s="26"/>
      <c r="G12" s="27"/>
      <c r="H12" s="27"/>
      <c r="I12" s="189"/>
      <c r="J12" s="42"/>
      <c r="K12" s="42"/>
      <c r="L12" s="22"/>
    </row>
    <row r="13" spans="1:12">
      <c r="A13" s="44"/>
      <c r="B13" s="28">
        <v>1</v>
      </c>
      <c r="C13" s="25">
        <v>0</v>
      </c>
      <c r="E13" s="29">
        <f>VLOOKUP(B13,casual_lookup,3,FALSE)</f>
        <v>0</v>
      </c>
      <c r="F13" s="26"/>
      <c r="G13" s="30">
        <f>IF($D$7=1,VLOOKUP(B13,casual_lookup,4,FALSE),IF($D$7=2,VLOOKUP(B13,casual_lookup,5,FALSE),VLOOKUP(B13,casual_lookup,6,FALSE)))</f>
        <v>0</v>
      </c>
      <c r="H13" s="27"/>
      <c r="I13" s="57">
        <f>C13*G13</f>
        <v>0</v>
      </c>
      <c r="J13" s="42"/>
      <c r="K13" s="42"/>
      <c r="L13" s="22"/>
    </row>
    <row r="14" spans="1:12">
      <c r="A14" s="44"/>
      <c r="B14" s="48"/>
      <c r="C14" s="22"/>
      <c r="E14" s="188"/>
      <c r="F14" s="26"/>
      <c r="G14" s="27"/>
      <c r="H14" s="27"/>
      <c r="I14" s="189"/>
      <c r="J14" s="42"/>
      <c r="K14" s="42"/>
      <c r="L14" s="22"/>
    </row>
    <row r="15" spans="1:12">
      <c r="A15" s="44"/>
      <c r="B15" s="28">
        <v>1</v>
      </c>
      <c r="C15" s="25">
        <v>0</v>
      </c>
      <c r="E15" s="29">
        <f>VLOOKUP(B15,casual_lookup,3,FALSE)</f>
        <v>0</v>
      </c>
      <c r="F15" s="26"/>
      <c r="G15" s="30">
        <f>IF($D$7=1,VLOOKUP(B15,casual_lookup,4,FALSE),IF($D$7=2,VLOOKUP(B15,casual_lookup,5,FALSE),VLOOKUP(B15,casual_lookup,6,FALSE)))</f>
        <v>0</v>
      </c>
      <c r="H15" s="27"/>
      <c r="I15" s="57">
        <f>C15*G15</f>
        <v>0</v>
      </c>
      <c r="J15" s="42"/>
      <c r="K15" s="42"/>
      <c r="L15" s="22"/>
    </row>
    <row r="16" spans="1:12">
      <c r="A16" s="44"/>
      <c r="B16" s="48"/>
      <c r="C16" s="22"/>
      <c r="E16" s="188"/>
      <c r="F16" s="26"/>
      <c r="G16" s="27"/>
      <c r="H16" s="27"/>
      <c r="I16" s="189"/>
      <c r="J16" s="42"/>
      <c r="K16" s="42"/>
      <c r="L16" s="22"/>
    </row>
    <row r="17" spans="1:12">
      <c r="A17" s="44"/>
      <c r="B17" s="28">
        <v>1</v>
      </c>
      <c r="C17" s="25">
        <v>0</v>
      </c>
      <c r="E17" s="29">
        <f>VLOOKUP(B17,casual_lookup,3,FALSE)</f>
        <v>0</v>
      </c>
      <c r="F17" s="26"/>
      <c r="G17" s="30">
        <f>IF($D$7=1,VLOOKUP(B17,casual_lookup,4,FALSE),IF($D$7=2,VLOOKUP(B17,casual_lookup,5,FALSE),VLOOKUP(B17,casual_lookup,6,FALSE)))</f>
        <v>0</v>
      </c>
      <c r="H17" s="27"/>
      <c r="I17" s="57">
        <f>C17*G17</f>
        <v>0</v>
      </c>
      <c r="J17" s="42"/>
      <c r="K17" s="42"/>
      <c r="L17" s="22"/>
    </row>
    <row r="18" spans="1:12">
      <c r="A18" s="44"/>
      <c r="B18" s="22"/>
      <c r="C18" s="22"/>
      <c r="D18" s="22"/>
      <c r="E18" s="188"/>
      <c r="F18" s="26"/>
      <c r="G18" s="27"/>
      <c r="H18" s="27"/>
      <c r="I18" s="189"/>
      <c r="J18" s="42"/>
      <c r="K18" s="42"/>
      <c r="L18" s="22"/>
    </row>
    <row r="19" spans="1:12">
      <c r="A19" s="44"/>
      <c r="B19" s="28">
        <v>1</v>
      </c>
      <c r="C19" s="25">
        <v>0</v>
      </c>
      <c r="E19" s="29">
        <f>VLOOKUP(B19,casual_lookup,3,FALSE)</f>
        <v>0</v>
      </c>
      <c r="F19" s="26"/>
      <c r="G19" s="30">
        <f>IF($D$7=1,VLOOKUP(B19,casual_lookup,4,FALSE),IF($D$7=2,VLOOKUP(B19,casual_lookup,5,FALSE),VLOOKUP(B19,casual_lookup,6,FALSE)))</f>
        <v>0</v>
      </c>
      <c r="H19" s="27"/>
      <c r="I19" s="57">
        <f>C19*G19</f>
        <v>0</v>
      </c>
      <c r="J19" s="42"/>
      <c r="K19" s="42"/>
      <c r="L19" s="22"/>
    </row>
    <row r="20" spans="1:12">
      <c r="A20" s="44"/>
      <c r="B20" s="22"/>
      <c r="C20" s="42"/>
      <c r="D20" s="22"/>
      <c r="E20" s="188"/>
      <c r="F20" s="26"/>
      <c r="G20" s="27"/>
      <c r="H20" s="27"/>
      <c r="I20" s="189"/>
      <c r="J20" s="42"/>
      <c r="K20" s="42"/>
      <c r="L20" s="22"/>
    </row>
    <row r="21" spans="1:12">
      <c r="A21" s="44"/>
      <c r="B21" s="28">
        <v>1</v>
      </c>
      <c r="C21" s="25">
        <v>0</v>
      </c>
      <c r="E21" s="29">
        <f>VLOOKUP(B21,casual_lookup,3,FALSE)</f>
        <v>0</v>
      </c>
      <c r="F21" s="26"/>
      <c r="G21" s="30">
        <f>IF($D$7=1,VLOOKUP(B21,casual_lookup,4,FALSE),IF($D$7=2,VLOOKUP(B21,casual_lookup,5,FALSE),VLOOKUP(B21,casual_lookup,6,FALSE)))</f>
        <v>0</v>
      </c>
      <c r="H21" s="27"/>
      <c r="I21" s="57">
        <f>C21*G21</f>
        <v>0</v>
      </c>
      <c r="J21" s="42"/>
      <c r="K21" s="42"/>
      <c r="L21" s="22"/>
    </row>
    <row r="22" spans="1:12">
      <c r="A22" s="44"/>
      <c r="B22" s="48"/>
      <c r="C22" s="49"/>
      <c r="E22" s="29"/>
      <c r="F22" s="26"/>
      <c r="G22" s="30"/>
      <c r="H22" s="27"/>
      <c r="I22" s="57"/>
      <c r="J22" s="42"/>
      <c r="K22" s="42"/>
      <c r="L22" s="22"/>
    </row>
    <row r="23" spans="1:12">
      <c r="A23" s="44"/>
      <c r="B23" s="28">
        <v>1</v>
      </c>
      <c r="C23" s="25">
        <v>0</v>
      </c>
      <c r="E23" s="29">
        <f>VLOOKUP(B23,casual_lookup,3,FALSE)</f>
        <v>0</v>
      </c>
      <c r="F23" s="26"/>
      <c r="G23" s="30">
        <f>IF($D$7=1,VLOOKUP(B23,casual_lookup,4,FALSE),IF($D$7=2,VLOOKUP(B23,casual_lookup,5,FALSE),VLOOKUP(B23,casual_lookup,6,FALSE)))</f>
        <v>0</v>
      </c>
      <c r="H23" s="27"/>
      <c r="I23" s="57">
        <f>C23*G23</f>
        <v>0</v>
      </c>
      <c r="J23" s="42"/>
      <c r="K23" s="42"/>
      <c r="L23" s="22"/>
    </row>
    <row r="24" spans="1:12">
      <c r="A24" s="44"/>
      <c r="B24" s="22"/>
      <c r="C24" s="22"/>
      <c r="D24" s="22"/>
      <c r="E24" s="22"/>
      <c r="G24" s="22"/>
      <c r="H24" s="22"/>
      <c r="I24" s="45"/>
      <c r="J24" s="42"/>
      <c r="K24" s="42"/>
      <c r="L24" s="22"/>
    </row>
    <row r="25" spans="1:12">
      <c r="A25" s="44"/>
      <c r="B25" s="22"/>
      <c r="C25" s="22"/>
      <c r="D25" s="22"/>
      <c r="G25" s="50" t="s">
        <v>79</v>
      </c>
      <c r="H25" s="22"/>
      <c r="I25" s="59">
        <f>SUM(I10:I24)</f>
        <v>0</v>
      </c>
      <c r="J25" s="42"/>
      <c r="K25" s="42"/>
      <c r="L25" s="42"/>
    </row>
    <row r="26" spans="1:12">
      <c r="A26" s="44"/>
      <c r="B26" s="22"/>
      <c r="C26" s="22"/>
      <c r="D26" s="22"/>
      <c r="G26" s="50"/>
      <c r="H26" s="22"/>
      <c r="I26" s="58"/>
      <c r="J26" s="42"/>
      <c r="K26" s="42"/>
      <c r="L26" s="42"/>
    </row>
    <row r="27" spans="1:12">
      <c r="A27" s="44"/>
      <c r="B27" s="22"/>
      <c r="C27" s="22"/>
      <c r="D27" s="22"/>
      <c r="G27" s="50" t="s">
        <v>78</v>
      </c>
      <c r="H27" s="22"/>
      <c r="I27" s="57">
        <f>IF(D7=3,ROUND(I25*tess,2),ROUND(I25*tess2,2))</f>
        <v>0</v>
      </c>
      <c r="J27" s="42"/>
      <c r="K27" s="42"/>
      <c r="L27" s="42"/>
    </row>
    <row r="28" spans="1:12">
      <c r="A28" s="44"/>
      <c r="B28" s="22"/>
      <c r="C28" s="22"/>
      <c r="D28" s="22"/>
      <c r="G28" s="50" t="s">
        <v>80</v>
      </c>
      <c r="H28" s="22"/>
      <c r="I28" s="57">
        <f>ROUND((I25+I27)*p_tax,2)</f>
        <v>0</v>
      </c>
      <c r="J28" s="22"/>
      <c r="K28" s="22"/>
      <c r="L28" s="22"/>
    </row>
    <row r="29" spans="1:12">
      <c r="A29" s="44"/>
      <c r="B29" s="22"/>
      <c r="C29" s="22"/>
      <c r="D29" s="22"/>
      <c r="G29" s="50" t="s">
        <v>81</v>
      </c>
      <c r="H29" s="22"/>
      <c r="I29" s="57">
        <f>ROUND(I25*w_comp,2)</f>
        <v>0</v>
      </c>
      <c r="J29" s="22"/>
      <c r="K29" s="22"/>
      <c r="L29" s="22"/>
    </row>
    <row r="30" spans="1:12">
      <c r="A30" s="44"/>
      <c r="B30" s="22"/>
      <c r="C30" s="22"/>
      <c r="D30" s="22"/>
      <c r="G30" s="22"/>
      <c r="H30" s="22"/>
      <c r="I30" s="45"/>
      <c r="J30" s="22"/>
      <c r="K30" s="22"/>
      <c r="L30" s="22"/>
    </row>
    <row r="31" spans="1:12" ht="13.5" thickBot="1">
      <c r="A31" s="44"/>
      <c r="B31" s="22"/>
      <c r="C31" s="22"/>
      <c r="D31" s="22"/>
      <c r="G31" s="50" t="s">
        <v>83</v>
      </c>
      <c r="H31" s="22"/>
      <c r="I31" s="60">
        <f>SUM(I25:I30)</f>
        <v>0</v>
      </c>
      <c r="J31" s="22"/>
      <c r="K31" s="22"/>
      <c r="L31" s="22"/>
    </row>
    <row r="32" spans="1:12" ht="13.5" thickTop="1">
      <c r="A32" s="44"/>
      <c r="B32" s="22"/>
      <c r="C32" s="22"/>
      <c r="D32" s="22"/>
      <c r="E32" s="22"/>
      <c r="F32" s="22"/>
      <c r="G32" s="22"/>
      <c r="H32" s="22"/>
      <c r="I32" s="45"/>
      <c r="J32" s="22"/>
      <c r="K32" s="22"/>
      <c r="L32" s="22"/>
    </row>
    <row r="33" spans="1:12">
      <c r="A33" s="36"/>
      <c r="B33" s="38"/>
      <c r="C33" s="38"/>
      <c r="D33" s="38"/>
      <c r="E33" s="38"/>
      <c r="F33" s="38"/>
      <c r="G33" s="38"/>
      <c r="H33" s="38"/>
      <c r="I33" s="40"/>
      <c r="J33" s="22"/>
      <c r="K33" s="22"/>
      <c r="L33" s="22"/>
    </row>
    <row r="34" spans="1:12" ht="13.5" customHeight="1">
      <c r="A34" s="51" t="s">
        <v>89</v>
      </c>
      <c r="B34" s="42"/>
      <c r="C34" s="42"/>
      <c r="D34" s="42"/>
      <c r="E34" s="42"/>
      <c r="F34" s="42"/>
      <c r="G34" s="42"/>
      <c r="H34" s="42"/>
      <c r="I34" s="45"/>
    </row>
    <row r="35" spans="1:12">
      <c r="A35" s="52" t="s">
        <v>367</v>
      </c>
      <c r="B35" s="42"/>
      <c r="C35" s="42"/>
      <c r="D35" s="42"/>
      <c r="E35" s="42"/>
      <c r="F35" s="42"/>
      <c r="G35" s="42"/>
      <c r="H35" s="42"/>
      <c r="I35" s="45"/>
    </row>
    <row r="36" spans="1:12">
      <c r="A36" s="52" t="s">
        <v>366</v>
      </c>
      <c r="B36" s="42"/>
      <c r="C36" s="42"/>
      <c r="D36" s="42"/>
      <c r="E36" s="42"/>
      <c r="F36" s="42"/>
      <c r="G36" s="42"/>
      <c r="H36" s="42"/>
      <c r="I36" s="45"/>
    </row>
    <row r="37" spans="1:12">
      <c r="A37" s="53"/>
      <c r="B37" s="54"/>
      <c r="C37" s="54"/>
      <c r="D37" s="54"/>
      <c r="E37" s="54"/>
      <c r="F37" s="54"/>
      <c r="G37" s="54"/>
      <c r="H37" s="54"/>
      <c r="I37" s="55"/>
    </row>
    <row r="38" spans="1:12" s="22" customFormat="1">
      <c r="A38" s="31"/>
      <c r="B38" s="31"/>
      <c r="C38" s="31"/>
      <c r="D38" s="31"/>
      <c r="E38" s="31"/>
      <c r="F38" s="31"/>
      <c r="G38" s="31"/>
      <c r="H38" s="31"/>
      <c r="I38" s="31"/>
      <c r="J38" s="31"/>
    </row>
  </sheetData>
  <sheetProtection password="EED8" sheet="1" objects="1" scenarios="1"/>
  <mergeCells count="1">
    <mergeCell ref="A1:I1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Drop Down 3">
              <controlPr locked="0" defaultSize="0" autoLine="0" autoPict="0">
                <anchor moveWithCells="1">
                  <from>
                    <xdr:col>0</xdr:col>
                    <xdr:colOff>44450</xdr:colOff>
                    <xdr:row>9</xdr:row>
                    <xdr:rowOff>146050</xdr:rowOff>
                  </from>
                  <to>
                    <xdr:col>0</xdr:col>
                    <xdr:colOff>4006850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Drop Down 9">
              <controlPr locked="0" defaultSize="0" autoLine="0" autoPict="0">
                <anchor moveWithCells="1">
                  <from>
                    <xdr:col>0</xdr:col>
                    <xdr:colOff>44450</xdr:colOff>
                    <xdr:row>11</xdr:row>
                    <xdr:rowOff>146050</xdr:rowOff>
                  </from>
                  <to>
                    <xdr:col>0</xdr:col>
                    <xdr:colOff>4006850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Drop Down 10">
              <controlPr locked="0" defaultSize="0" autoLine="0" autoPict="0">
                <anchor moveWithCells="1">
                  <from>
                    <xdr:col>0</xdr:col>
                    <xdr:colOff>44450</xdr:colOff>
                    <xdr:row>13</xdr:row>
                    <xdr:rowOff>146050</xdr:rowOff>
                  </from>
                  <to>
                    <xdr:col>0</xdr:col>
                    <xdr:colOff>4006850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Drop Down 11">
              <controlPr locked="0" defaultSize="0" autoLine="0" autoPict="0">
                <anchor moveWithCells="1">
                  <from>
                    <xdr:col>0</xdr:col>
                    <xdr:colOff>44450</xdr:colOff>
                    <xdr:row>15</xdr:row>
                    <xdr:rowOff>146050</xdr:rowOff>
                  </from>
                  <to>
                    <xdr:col>0</xdr:col>
                    <xdr:colOff>4006850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Drop Down 13">
              <controlPr locked="0" defaultSize="0" autoLine="0" autoPict="0">
                <anchor moveWithCells="1">
                  <from>
                    <xdr:col>0</xdr:col>
                    <xdr:colOff>44450</xdr:colOff>
                    <xdr:row>17</xdr:row>
                    <xdr:rowOff>146050</xdr:rowOff>
                  </from>
                  <to>
                    <xdr:col>0</xdr:col>
                    <xdr:colOff>4000500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Drop Down 14">
              <controlPr locked="0" defaultSize="0" autoLine="0" autoPict="0">
                <anchor moveWithCells="1">
                  <from>
                    <xdr:col>0</xdr:col>
                    <xdr:colOff>44450</xdr:colOff>
                    <xdr:row>19</xdr:row>
                    <xdr:rowOff>146050</xdr:rowOff>
                  </from>
                  <to>
                    <xdr:col>0</xdr:col>
                    <xdr:colOff>4006850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Drop Down 15">
              <controlPr locked="0" defaultSize="0" autoLine="0" autoPict="0">
                <anchor moveWithCells="1">
                  <from>
                    <xdr:col>0</xdr:col>
                    <xdr:colOff>44450</xdr:colOff>
                    <xdr:row>21</xdr:row>
                    <xdr:rowOff>146050</xdr:rowOff>
                  </from>
                  <to>
                    <xdr:col>0</xdr:col>
                    <xdr:colOff>4006850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1" name="Drop Down 30">
              <controlPr locked="0" defaultSize="0" autoLine="0" autoPict="0">
                <anchor moveWithCells="1">
                  <from>
                    <xdr:col>4</xdr:col>
                    <xdr:colOff>82550</xdr:colOff>
                    <xdr:row>5</xdr:row>
                    <xdr:rowOff>158750</xdr:rowOff>
                  </from>
                  <to>
                    <xdr:col>6</xdr:col>
                    <xdr:colOff>723900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A77EFCB-4514-421B-8CA5-93C89CCDFBC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30</vt:i4>
      </vt:variant>
    </vt:vector>
  </HeadingPairs>
  <TitlesOfParts>
    <vt:vector size="35" baseType="lpstr">
      <vt:lpstr>casual variables</vt:lpstr>
      <vt:lpstr>rates</vt:lpstr>
      <vt:lpstr>variables</vt:lpstr>
      <vt:lpstr>Costing</vt:lpstr>
      <vt:lpstr>Casuals</vt:lpstr>
      <vt:lpstr>AllowNS</vt:lpstr>
      <vt:lpstr>AllowS</vt:lpstr>
      <vt:lpstr>asf</vt:lpstr>
      <vt:lpstr>casual_lookup</vt:lpstr>
      <vt:lpstr>ceiling</vt:lpstr>
      <vt:lpstr>cl_levy</vt:lpstr>
      <vt:lpstr>cl_levy2</vt:lpstr>
      <vt:lpstr>enddate</vt:lpstr>
      <vt:lpstr>first_fn</vt:lpstr>
      <vt:lpstr>fn</vt:lpstr>
      <vt:lpstr>fraction</vt:lpstr>
      <vt:lpstr>p_tax</vt:lpstr>
      <vt:lpstr>payincrease1</vt:lpstr>
      <vt:lpstr>payincrease2</vt:lpstr>
      <vt:lpstr>payincrease3</vt:lpstr>
      <vt:lpstr>payincrease4</vt:lpstr>
      <vt:lpstr>payincrease5</vt:lpstr>
      <vt:lpstr>payincrease6</vt:lpstr>
      <vt:lpstr>Casuals!Print_Area</vt:lpstr>
      <vt:lpstr>Costing!Print_Area</vt:lpstr>
      <vt:lpstr>rates_table</vt:lpstr>
      <vt:lpstr>sal_rates</vt:lpstr>
      <vt:lpstr>ssau</vt:lpstr>
      <vt:lpstr>startdate</vt:lpstr>
      <vt:lpstr>temp_lookup</vt:lpstr>
      <vt:lpstr>tess</vt:lpstr>
      <vt:lpstr>tess2</vt:lpstr>
      <vt:lpstr>third_fn</vt:lpstr>
      <vt:lpstr>today_rate</vt:lpstr>
      <vt:lpstr>w_comp</vt:lpstr>
    </vt:vector>
  </TitlesOfParts>
  <Company>University of Tasmania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Jonathan Welsh</cp:lastModifiedBy>
  <cp:lastPrinted>2015-04-16T22:48:27Z</cp:lastPrinted>
  <dcterms:created xsi:type="dcterms:W3CDTF">2001-07-26T22:38:55Z</dcterms:created>
  <dcterms:modified xsi:type="dcterms:W3CDTF">2017-02-11T05:16:10Z</dcterms:modified>
</cp:coreProperties>
</file>